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60" yWindow="120" windowWidth="11880" windowHeight="10275"/>
  </bookViews>
  <sheets>
    <sheet name="NĐ29" sheetId="88" r:id="rId1"/>
    <sheet name="TTBYen" sheetId="90" state="hidden" r:id="rId2"/>
    <sheet name="LVChet" sheetId="92" state="hidden" r:id="rId3"/>
    <sheet name="Sheet3" sheetId="91" state="hidden" r:id="rId4"/>
  </sheets>
  <calcPr calcId="144525"/>
</workbook>
</file>

<file path=xl/calcChain.xml><?xml version="1.0" encoding="utf-8"?>
<calcChain xmlns="http://schemas.openxmlformats.org/spreadsheetml/2006/main">
  <c r="O7" i="92" l="1"/>
  <c r="O9" i="92"/>
  <c r="AC10" i="88"/>
  <c r="AC39" i="88"/>
  <c r="AE39" i="88"/>
  <c r="L37" i="88"/>
  <c r="L36" i="88"/>
  <c r="L35" i="88"/>
  <c r="N23" i="88"/>
  <c r="O23" i="88"/>
  <c r="L23" i="88"/>
  <c r="M23" i="88"/>
  <c r="J23" i="88"/>
  <c r="K23" i="88"/>
  <c r="N22" i="88"/>
  <c r="O22" i="88"/>
  <c r="M22" i="88"/>
  <c r="L22" i="88"/>
  <c r="K22" i="88"/>
  <c r="J22" i="88"/>
  <c r="N21" i="88"/>
  <c r="O21" i="88"/>
  <c r="M21" i="88"/>
  <c r="L21" i="88"/>
  <c r="J21" i="88"/>
  <c r="K21" i="88"/>
  <c r="L13" i="88"/>
  <c r="M13" i="88"/>
  <c r="L14" i="88"/>
  <c r="M14" i="88"/>
  <c r="F64" i="92"/>
  <c r="F63" i="92"/>
  <c r="F62" i="92"/>
  <c r="F61" i="92"/>
  <c r="H61" i="92"/>
  <c r="I61" i="92"/>
  <c r="K61" i="92"/>
  <c r="F60" i="92"/>
  <c r="H60" i="92"/>
  <c r="F59" i="92"/>
  <c r="I59" i="92"/>
  <c r="K59" i="92"/>
  <c r="F58" i="92"/>
  <c r="H58" i="92"/>
  <c r="I58" i="92"/>
  <c r="K58" i="92"/>
  <c r="H57" i="92"/>
  <c r="I57" i="92"/>
  <c r="K57" i="92"/>
  <c r="F57" i="92"/>
  <c r="F56" i="92"/>
  <c r="H56" i="92"/>
  <c r="I56" i="92"/>
  <c r="K56" i="92"/>
  <c r="F55" i="92"/>
  <c r="F54" i="92"/>
  <c r="H54" i="92"/>
  <c r="F53" i="92"/>
  <c r="H53" i="92"/>
  <c r="I53" i="92"/>
  <c r="K53" i="92"/>
  <c r="F52" i="92"/>
  <c r="F51" i="92"/>
  <c r="I51" i="92"/>
  <c r="K51" i="92"/>
  <c r="L50" i="92"/>
  <c r="F50" i="92"/>
  <c r="F49" i="92"/>
  <c r="I49" i="92"/>
  <c r="K49" i="92"/>
  <c r="H49" i="92"/>
  <c r="F48" i="92"/>
  <c r="H48" i="92"/>
  <c r="F47" i="92"/>
  <c r="H47" i="92"/>
  <c r="F46" i="92"/>
  <c r="H46" i="92"/>
  <c r="F45" i="92"/>
  <c r="H45" i="92"/>
  <c r="I45" i="92"/>
  <c r="K45" i="92"/>
  <c r="F44" i="92"/>
  <c r="F43" i="92"/>
  <c r="H43" i="92"/>
  <c r="I43" i="92"/>
  <c r="K43" i="92"/>
  <c r="F42" i="92"/>
  <c r="I42" i="92"/>
  <c r="K42" i="92"/>
  <c r="H42" i="92"/>
  <c r="F41" i="92"/>
  <c r="F40" i="92"/>
  <c r="H40" i="92"/>
  <c r="F39" i="92"/>
  <c r="H39" i="92"/>
  <c r="I39" i="92"/>
  <c r="K39" i="92"/>
  <c r="F38" i="92"/>
  <c r="I38" i="92"/>
  <c r="K38" i="92"/>
  <c r="F37" i="92"/>
  <c r="H37" i="92"/>
  <c r="I37" i="92"/>
  <c r="K37" i="92"/>
  <c r="F36" i="92"/>
  <c r="H36" i="92"/>
  <c r="I36" i="92"/>
  <c r="K36" i="92"/>
  <c r="F35" i="92"/>
  <c r="I35" i="92"/>
  <c r="K35" i="92"/>
  <c r="F34" i="92"/>
  <c r="F33" i="92"/>
  <c r="I33" i="92"/>
  <c r="K33" i="92"/>
  <c r="F32" i="92"/>
  <c r="F31" i="92"/>
  <c r="H31" i="92"/>
  <c r="I31" i="92"/>
  <c r="K31" i="92"/>
  <c r="F30" i="92"/>
  <c r="H30" i="92"/>
  <c r="I30" i="92"/>
  <c r="K30" i="92"/>
  <c r="F29" i="92"/>
  <c r="F28" i="92"/>
  <c r="F27" i="92"/>
  <c r="F26" i="92"/>
  <c r="H26" i="92"/>
  <c r="I26" i="92"/>
  <c r="K26" i="92"/>
  <c r="F25" i="92"/>
  <c r="I25" i="92"/>
  <c r="K25" i="92"/>
  <c r="H25" i="92"/>
  <c r="F24" i="92"/>
  <c r="H24" i="92"/>
  <c r="F23" i="92"/>
  <c r="H23" i="92"/>
  <c r="I23" i="92"/>
  <c r="K23" i="92"/>
  <c r="F22" i="92"/>
  <c r="F21" i="92"/>
  <c r="F20" i="92"/>
  <c r="H20" i="92"/>
  <c r="I20" i="92"/>
  <c r="K20" i="92"/>
  <c r="F19" i="92"/>
  <c r="F18" i="92"/>
  <c r="F17" i="92"/>
  <c r="H17" i="92"/>
  <c r="I17" i="92"/>
  <c r="K17" i="92"/>
  <c r="F16" i="92"/>
  <c r="F15" i="92"/>
  <c r="H15" i="92"/>
  <c r="I15" i="92"/>
  <c r="K15" i="92"/>
  <c r="F14" i="92"/>
  <c r="H14" i="92"/>
  <c r="I14" i="92"/>
  <c r="K14" i="92"/>
  <c r="F13" i="92"/>
  <c r="F12" i="92"/>
  <c r="H12" i="92"/>
  <c r="I12" i="92"/>
  <c r="K12" i="92"/>
  <c r="F11" i="92"/>
  <c r="H11" i="92"/>
  <c r="I11" i="92"/>
  <c r="K11" i="92"/>
  <c r="F10" i="92"/>
  <c r="F9" i="92"/>
  <c r="H9" i="92"/>
  <c r="I9" i="92"/>
  <c r="K9" i="92"/>
  <c r="F8" i="92"/>
  <c r="H8" i="92"/>
  <c r="I8" i="92"/>
  <c r="K8" i="92"/>
  <c r="F7" i="92"/>
  <c r="H7" i="92"/>
  <c r="I7" i="92"/>
  <c r="K7" i="92"/>
  <c r="F6" i="92"/>
  <c r="F5" i="92"/>
  <c r="O9" i="90"/>
  <c r="F64" i="90"/>
  <c r="F63" i="90"/>
  <c r="H63" i="90"/>
  <c r="I63" i="90"/>
  <c r="K63" i="90"/>
  <c r="F62" i="90"/>
  <c r="H62" i="90"/>
  <c r="F61" i="90"/>
  <c r="H61" i="90"/>
  <c r="I61" i="90"/>
  <c r="K61" i="90"/>
  <c r="F60" i="90"/>
  <c r="H60" i="90"/>
  <c r="F59" i="90"/>
  <c r="I59" i="90"/>
  <c r="K59" i="90"/>
  <c r="F58" i="90"/>
  <c r="F57" i="90"/>
  <c r="H57" i="90"/>
  <c r="I57" i="90"/>
  <c r="K57" i="90"/>
  <c r="F56" i="90"/>
  <c r="H56" i="90"/>
  <c r="I56" i="90"/>
  <c r="K56" i="90"/>
  <c r="F55" i="90"/>
  <c r="H55" i="90"/>
  <c r="I55" i="90"/>
  <c r="K55" i="90"/>
  <c r="F54" i="90"/>
  <c r="H54" i="90"/>
  <c r="F53" i="90"/>
  <c r="F52" i="90"/>
  <c r="F51" i="90"/>
  <c r="F50" i="90"/>
  <c r="H50" i="90"/>
  <c r="I50" i="90"/>
  <c r="K50" i="90"/>
  <c r="L50" i="90"/>
  <c r="F49" i="90"/>
  <c r="I49" i="90"/>
  <c r="K49" i="90"/>
  <c r="F48" i="90"/>
  <c r="F47" i="90"/>
  <c r="F46" i="90"/>
  <c r="H46" i="90"/>
  <c r="F45" i="90"/>
  <c r="H45" i="90"/>
  <c r="I45" i="90"/>
  <c r="K45" i="90"/>
  <c r="F44" i="90"/>
  <c r="F43" i="90"/>
  <c r="H43" i="90"/>
  <c r="I43" i="90"/>
  <c r="K43" i="90"/>
  <c r="F42" i="90"/>
  <c r="H42" i="90"/>
  <c r="F41" i="90"/>
  <c r="F40" i="90"/>
  <c r="H40" i="90"/>
  <c r="I40" i="90"/>
  <c r="K40" i="90"/>
  <c r="F39" i="90"/>
  <c r="H39" i="90"/>
  <c r="I39" i="90"/>
  <c r="K39" i="90"/>
  <c r="F38" i="90"/>
  <c r="H38" i="90"/>
  <c r="I38" i="90"/>
  <c r="K38" i="90"/>
  <c r="F37" i="90"/>
  <c r="H37" i="90"/>
  <c r="F36" i="90"/>
  <c r="H36" i="90"/>
  <c r="F35" i="90"/>
  <c r="H35" i="90"/>
  <c r="F34" i="90"/>
  <c r="F33" i="90"/>
  <c r="F32" i="90"/>
  <c r="H32" i="90"/>
  <c r="F31" i="90"/>
  <c r="F30" i="90"/>
  <c r="F29" i="90"/>
  <c r="H29" i="90"/>
  <c r="F28" i="90"/>
  <c r="F27" i="90"/>
  <c r="I27" i="90"/>
  <c r="K27" i="90"/>
  <c r="F26" i="90"/>
  <c r="H26" i="90"/>
  <c r="F25" i="90"/>
  <c r="F24" i="90"/>
  <c r="F23" i="90"/>
  <c r="H23" i="90"/>
  <c r="F22" i="90"/>
  <c r="H22" i="90"/>
  <c r="I22" i="90"/>
  <c r="K22" i="90"/>
  <c r="F21" i="90"/>
  <c r="H21" i="90"/>
  <c r="I21" i="90"/>
  <c r="K21" i="90"/>
  <c r="F20" i="90"/>
  <c r="I20" i="90"/>
  <c r="K20" i="90"/>
  <c r="F19" i="90"/>
  <c r="I19" i="90"/>
  <c r="K19" i="90"/>
  <c r="F18" i="90"/>
  <c r="H18" i="90"/>
  <c r="I18" i="90"/>
  <c r="K18" i="90"/>
  <c r="F17" i="90"/>
  <c r="F16" i="90"/>
  <c r="F15" i="90"/>
  <c r="H15" i="90"/>
  <c r="I15" i="90"/>
  <c r="K15" i="90"/>
  <c r="H14" i="90"/>
  <c r="F14" i="90"/>
  <c r="I14" i="90"/>
  <c r="K14" i="90"/>
  <c r="F13" i="90"/>
  <c r="F12" i="90"/>
  <c r="H12" i="90"/>
  <c r="F11" i="90"/>
  <c r="H11" i="90"/>
  <c r="F10" i="90"/>
  <c r="F9" i="90"/>
  <c r="I9" i="90"/>
  <c r="K9" i="90"/>
  <c r="H9" i="90"/>
  <c r="F8" i="90"/>
  <c r="O7" i="90"/>
  <c r="F7" i="90"/>
  <c r="I7" i="90"/>
  <c r="K7" i="90"/>
  <c r="H7" i="90"/>
  <c r="F6" i="90"/>
  <c r="F5" i="90"/>
  <c r="H5" i="90"/>
  <c r="J32" i="88"/>
  <c r="K32" i="88"/>
  <c r="L32" i="88"/>
  <c r="M32" i="88"/>
  <c r="N32" i="88"/>
  <c r="O32" i="88"/>
  <c r="J33" i="88"/>
  <c r="K33" i="88"/>
  <c r="L33" i="88"/>
  <c r="M33" i="88"/>
  <c r="N33" i="88"/>
  <c r="O33" i="88"/>
  <c r="N38" i="88"/>
  <c r="O38" i="88"/>
  <c r="L38" i="88"/>
  <c r="M38" i="88"/>
  <c r="J38" i="88"/>
  <c r="K38" i="88"/>
  <c r="N34" i="88"/>
  <c r="O34" i="88"/>
  <c r="L34" i="88"/>
  <c r="M34" i="88"/>
  <c r="J34" i="88"/>
  <c r="K34" i="88"/>
  <c r="N31" i="88"/>
  <c r="O31" i="88"/>
  <c r="L31" i="88"/>
  <c r="M31" i="88"/>
  <c r="J31" i="88"/>
  <c r="K31" i="88"/>
  <c r="N30" i="88"/>
  <c r="O30" i="88"/>
  <c r="L30" i="88"/>
  <c r="M30" i="88"/>
  <c r="J30" i="88"/>
  <c r="K30" i="88"/>
  <c r="N29" i="88"/>
  <c r="O29" i="88"/>
  <c r="L29" i="88"/>
  <c r="M29" i="88"/>
  <c r="J29" i="88"/>
  <c r="K29" i="88"/>
  <c r="N28" i="88"/>
  <c r="O28" i="88"/>
  <c r="L28" i="88"/>
  <c r="M28" i="88"/>
  <c r="J28" i="88"/>
  <c r="K28" i="88"/>
  <c r="N27" i="88"/>
  <c r="O27" i="88"/>
  <c r="L27" i="88"/>
  <c r="M27" i="88"/>
  <c r="J27" i="88"/>
  <c r="K27" i="88"/>
  <c r="N26" i="88"/>
  <c r="O26" i="88"/>
  <c r="L26" i="88"/>
  <c r="M26" i="88"/>
  <c r="J26" i="88"/>
  <c r="K26" i="88"/>
  <c r="N25" i="88"/>
  <c r="O25" i="88"/>
  <c r="L25" i="88"/>
  <c r="M25" i="88"/>
  <c r="J25" i="88"/>
  <c r="K25" i="88"/>
  <c r="J18" i="88"/>
  <c r="K18" i="88"/>
  <c r="L18" i="88"/>
  <c r="M18" i="88"/>
  <c r="N18" i="88"/>
  <c r="O18" i="88"/>
  <c r="J19" i="88"/>
  <c r="K19" i="88"/>
  <c r="L19" i="88"/>
  <c r="M19" i="88"/>
  <c r="N19" i="88"/>
  <c r="O19" i="88"/>
  <c r="J20" i="88"/>
  <c r="K20" i="88"/>
  <c r="L20" i="88"/>
  <c r="M20" i="88"/>
  <c r="N20" i="88"/>
  <c r="O20" i="88"/>
  <c r="J24" i="88"/>
  <c r="K24" i="88"/>
  <c r="L24" i="88"/>
  <c r="M24" i="88"/>
  <c r="N24" i="88"/>
  <c r="O24" i="88"/>
  <c r="AD39" i="88"/>
  <c r="J14" i="88"/>
  <c r="K14" i="88"/>
  <c r="N14" i="88"/>
  <c r="O14" i="88"/>
  <c r="J16" i="88"/>
  <c r="K16" i="88"/>
  <c r="L16" i="88"/>
  <c r="M16" i="88"/>
  <c r="N16" i="88"/>
  <c r="O16" i="88"/>
  <c r="N17" i="88"/>
  <c r="O17" i="88"/>
  <c r="L17" i="88"/>
  <c r="M17" i="88"/>
  <c r="J17" i="88"/>
  <c r="K17" i="88"/>
  <c r="N15" i="88"/>
  <c r="O15" i="88"/>
  <c r="L15" i="88"/>
  <c r="M15" i="88"/>
  <c r="J15" i="88"/>
  <c r="K15" i="88"/>
  <c r="N13" i="88"/>
  <c r="O13" i="88"/>
  <c r="J13" i="88"/>
  <c r="K13" i="88"/>
  <c r="H51" i="92"/>
  <c r="H59" i="92"/>
  <c r="H52" i="92"/>
  <c r="I52" i="92"/>
  <c r="K52" i="92"/>
  <c r="L52" i="92"/>
  <c r="H63" i="92"/>
  <c r="I63" i="92"/>
  <c r="K63" i="92"/>
  <c r="I32" i="92"/>
  <c r="K32" i="92"/>
  <c r="H32" i="92"/>
  <c r="H27" i="92"/>
  <c r="I27" i="92"/>
  <c r="K27" i="92"/>
  <c r="H33" i="92"/>
  <c r="H28" i="92"/>
  <c r="I28" i="92"/>
  <c r="K28" i="92"/>
  <c r="H29" i="92"/>
  <c r="I29" i="92"/>
  <c r="K29" i="92"/>
  <c r="H35" i="92"/>
  <c r="H6" i="92"/>
  <c r="I6" i="92"/>
  <c r="K6" i="92"/>
  <c r="H13" i="92"/>
  <c r="I13" i="92"/>
  <c r="K13" i="92"/>
  <c r="I24" i="92"/>
  <c r="K24" i="92"/>
  <c r="H5" i="92"/>
  <c r="I5" i="92"/>
  <c r="K5" i="92"/>
  <c r="H38" i="92"/>
  <c r="H41" i="92"/>
  <c r="I41" i="92"/>
  <c r="K41" i="92"/>
  <c r="H44" i="92"/>
  <c r="I44" i="92"/>
  <c r="K44" i="92"/>
  <c r="H55" i="92"/>
  <c r="I55" i="92"/>
  <c r="K55" i="92"/>
  <c r="H10" i="92"/>
  <c r="I10" i="92"/>
  <c r="K10" i="92"/>
  <c r="H18" i="92"/>
  <c r="I18" i="92"/>
  <c r="K18" i="92"/>
  <c r="H21" i="92"/>
  <c r="I21" i="92"/>
  <c r="K21" i="92"/>
  <c r="H50" i="92"/>
  <c r="I50" i="92"/>
  <c r="K50" i="92"/>
  <c r="H64" i="92"/>
  <c r="I64" i="92"/>
  <c r="K64" i="92"/>
  <c r="H16" i="92"/>
  <c r="I16" i="92"/>
  <c r="K16" i="92"/>
  <c r="H19" i="92"/>
  <c r="I19" i="92"/>
  <c r="K19" i="92"/>
  <c r="H22" i="92"/>
  <c r="I22" i="92"/>
  <c r="K22" i="92"/>
  <c r="H62" i="92"/>
  <c r="I62" i="92"/>
  <c r="K62" i="92"/>
  <c r="L62" i="92"/>
  <c r="O10" i="90"/>
  <c r="H47" i="90"/>
  <c r="I47" i="90"/>
  <c r="K47" i="90"/>
  <c r="L47" i="90"/>
  <c r="H44" i="90"/>
  <c r="I44" i="90"/>
  <c r="K44" i="90"/>
  <c r="I42" i="90"/>
  <c r="K42" i="90"/>
  <c r="H19" i="90"/>
  <c r="H41" i="90"/>
  <c r="I41" i="90"/>
  <c r="K41" i="90"/>
  <c r="I36" i="90"/>
  <c r="K36" i="90"/>
  <c r="H16" i="90"/>
  <c r="I16" i="90"/>
  <c r="K16" i="90"/>
  <c r="H17" i="90"/>
  <c r="I17" i="90"/>
  <c r="K17" i="90"/>
  <c r="H20" i="90"/>
  <c r="H49" i="90"/>
  <c r="H52" i="90"/>
  <c r="I52" i="90"/>
  <c r="K52" i="90"/>
  <c r="H58" i="90"/>
  <c r="I58" i="90"/>
  <c r="K58" i="90"/>
  <c r="H10" i="90"/>
  <c r="I10" i="90"/>
  <c r="K10" i="90"/>
  <c r="H8" i="90"/>
  <c r="I8" i="90"/>
  <c r="K8" i="90"/>
  <c r="H24" i="90"/>
  <c r="I24" i="90"/>
  <c r="K24" i="90"/>
  <c r="H27" i="90"/>
  <c r="H30" i="90"/>
  <c r="I30" i="90"/>
  <c r="K30" i="90"/>
  <c r="H33" i="90"/>
  <c r="I33" i="90"/>
  <c r="K33" i="90"/>
  <c r="H64" i="90"/>
  <c r="I64" i="90"/>
  <c r="K64" i="90"/>
  <c r="H6" i="90"/>
  <c r="I6" i="90"/>
  <c r="K6" i="90"/>
  <c r="H13" i="90"/>
  <c r="I13" i="90"/>
  <c r="K13" i="90"/>
  <c r="H59" i="90"/>
  <c r="H25" i="90"/>
  <c r="I25" i="90"/>
  <c r="K25" i="90"/>
  <c r="H28" i="90"/>
  <c r="I28" i="90"/>
  <c r="K28" i="90"/>
  <c r="H31" i="90"/>
  <c r="I31" i="90"/>
  <c r="K31" i="90"/>
  <c r="H34" i="90"/>
  <c r="I34" i="90"/>
  <c r="K34" i="90"/>
  <c r="H51" i="90"/>
  <c r="I51" i="90"/>
  <c r="K51" i="90"/>
  <c r="AE25" i="88"/>
  <c r="AE13" i="88"/>
  <c r="AE10" i="88"/>
  <c r="L5" i="92"/>
  <c r="L11" i="92"/>
  <c r="L14" i="90"/>
  <c r="L14" i="92"/>
  <c r="I29" i="90"/>
  <c r="K29" i="90"/>
  <c r="I35" i="90"/>
  <c r="K35" i="90"/>
  <c r="O10" i="92"/>
  <c r="I40" i="92"/>
  <c r="K40" i="92"/>
  <c r="L35" i="92"/>
  <c r="I54" i="92"/>
  <c r="K54" i="92"/>
  <c r="L54" i="92"/>
  <c r="I60" i="92"/>
  <c r="K60" i="92"/>
  <c r="L60" i="92"/>
  <c r="I5" i="90"/>
  <c r="K5" i="90"/>
  <c r="H53" i="90"/>
  <c r="I53" i="90"/>
  <c r="K53" i="90"/>
  <c r="L52" i="90"/>
  <c r="H48" i="90"/>
  <c r="I48" i="90"/>
  <c r="K48" i="90"/>
  <c r="L48" i="90"/>
  <c r="H34" i="92"/>
  <c r="I34" i="92"/>
  <c r="K34" i="92"/>
  <c r="I62" i="90"/>
  <c r="K62" i="90"/>
  <c r="L62" i="90"/>
  <c r="I12" i="90"/>
  <c r="K12" i="90"/>
  <c r="I23" i="90"/>
  <c r="K23" i="90"/>
  <c r="I47" i="92"/>
  <c r="K47" i="92"/>
  <c r="L47" i="92"/>
  <c r="I48" i="92"/>
  <c r="K48" i="92"/>
  <c r="L48" i="92"/>
  <c r="I46" i="90"/>
  <c r="K46" i="90"/>
  <c r="I54" i="90"/>
  <c r="K54" i="90"/>
  <c r="L54" i="90"/>
  <c r="I60" i="90"/>
  <c r="K60" i="90"/>
  <c r="L60" i="90"/>
  <c r="I11" i="90"/>
  <c r="K11" i="90"/>
  <c r="L11" i="90"/>
  <c r="I26" i="90"/>
  <c r="K26" i="90"/>
  <c r="I32" i="90"/>
  <c r="K32" i="90"/>
  <c r="I37" i="90"/>
  <c r="K37" i="90"/>
  <c r="I46" i="92"/>
  <c r="K46" i="92"/>
  <c r="K65" i="92"/>
  <c r="K66" i="92"/>
  <c r="L23" i="92"/>
  <c r="K65" i="90"/>
  <c r="K66" i="90"/>
  <c r="L5" i="90"/>
  <c r="L65" i="92"/>
  <c r="P10" i="92"/>
  <c r="L35" i="90"/>
  <c r="L23" i="90"/>
  <c r="E7" i="91"/>
  <c r="P8" i="92"/>
  <c r="P7" i="92"/>
  <c r="P9" i="92"/>
  <c r="L65" i="90"/>
  <c r="P8" i="90"/>
  <c r="P7" i="90"/>
  <c r="E6" i="91"/>
  <c r="P10" i="90"/>
  <c r="P9" i="90"/>
  <c r="L6" i="91"/>
  <c r="J6" i="91"/>
  <c r="M6" i="91"/>
  <c r="K6" i="91"/>
  <c r="K7" i="91"/>
  <c r="J7" i="91"/>
  <c r="M7" i="91"/>
  <c r="L7" i="91"/>
  <c r="M9" i="91"/>
</calcChain>
</file>

<file path=xl/sharedStrings.xml><?xml version="1.0" encoding="utf-8"?>
<sst xmlns="http://schemas.openxmlformats.org/spreadsheetml/2006/main" count="162" uniqueCount="117">
  <si>
    <t>TT</t>
  </si>
  <si>
    <t>Họ và tên</t>
  </si>
  <si>
    <t>Hệ số chênh lệch bảo lưu (nếu có)</t>
  </si>
  <si>
    <t>Lương ngạch, bậc trước liền kề</t>
  </si>
  <si>
    <t>Số năm đóng BHXH theo sổ BHXH</t>
  </si>
  <si>
    <t>Tuổi khi giải quyết tinh giản biên chế</t>
  </si>
  <si>
    <t>Lý do tinh giản</t>
  </si>
  <si>
    <t>Hệ số lương</t>
  </si>
  <si>
    <t>Thời điểm hưởng</t>
  </si>
  <si>
    <t>Mức phụ cấp</t>
  </si>
  <si>
    <t>Tổng cộng</t>
  </si>
  <si>
    <t>Tổng
 số</t>
  </si>
  <si>
    <t xml:space="preserve">số năm làm cv nặng nhọc, độc hại </t>
  </si>
  <si>
    <t>A</t>
  </si>
  <si>
    <t>Ngày tháng năm sinh</t>
  </si>
  <si>
    <t>Ngày tháng năm sinh
Ẩn</t>
  </si>
  <si>
    <t>Trình độ đào tạo (ghi cụ thể chuyên ngành)</t>
  </si>
  <si>
    <t>Chức vụ/ Chức danh  đang đảm nhiệm</t>
  </si>
  <si>
    <t>Lương ngạch,bậc hiện giữ</t>
  </si>
  <si>
    <t>Phụ cấp chức vụ (nếu có)</t>
  </si>
  <si>
    <t>Phụ cấp thâm niên nghề (nếu có)</t>
  </si>
  <si>
    <t>Hệ số</t>
  </si>
  <si>
    <t>Hệ số
lương</t>
  </si>
  <si>
    <t>PC
TNVK</t>
  </si>
  <si>
    <t>TNN</t>
  </si>
  <si>
    <t>PC
CV</t>
  </si>
  <si>
    <t xml:space="preserve"> </t>
  </si>
  <si>
    <t>Kinh phí để thực hiện chính sách</t>
  </si>
  <si>
    <t>Chính sách 
được hưởng</t>
  </si>
  <si>
    <t>Bảo 
lưu</t>
  </si>
  <si>
    <t>Thôi việc ngay: 0</t>
  </si>
  <si>
    <t>Kinh phí thực hiện</t>
  </si>
  <si>
    <t>Nữ 
(X)</t>
  </si>
  <si>
    <t>Hưu 
trước tuổi</t>
  </si>
  <si>
    <t>Thời điểm 
tinh giản 
biên chế</t>
  </si>
  <si>
    <t>Thôi 
việc 
ngay</t>
  </si>
  <si>
    <t>ĐVT: đồng</t>
  </si>
  <si>
    <t>Tiền lương 
tháng để tính
 trợ cấp do
 đóng BHXH</t>
  </si>
  <si>
    <t>Theo điểm đ khoản 1 Điều 2 Nghị định số 29/2023/NĐ-CP; năm 2024 xếp loại viên chức: Hoàn thành nhiệm vụ; cá nhân có đơn tự nguyện thực hiện tinh giản biên chế, được đơn vị quản lý trực tiếp đồng ý</t>
  </si>
  <si>
    <t>01/11/2023</t>
  </si>
  <si>
    <t xml:space="preserve">Theo điểm đ khoản 1 Điều 2 Nghị định số 29/2023/NĐ-CP; năm học 2023-2024 xếp loại chất lượng: Hoàn thành nhiệm vụ, cá nhân có đơn tự nguyện thực hiện tinh giản biên chế, được đơn vị trực tiếp quản lý đồng ý </t>
  </si>
  <si>
    <t>BANG TINH 60 THANG LIEN KE</t>
  </si>
  <si>
    <t>STT</t>
  </si>
  <si>
    <t>thang/nam</t>
  </si>
  <si>
    <t>HSL</t>
  </si>
  <si>
    <t>HS PCCV</t>
  </si>
  <si>
    <t>PCVK</t>
  </si>
  <si>
    <t>Thâm niên nghề</t>
  </si>
  <si>
    <t>tong HS</t>
  </si>
  <si>
    <t>muc luong co so</t>
  </si>
  <si>
    <t>so tien</t>
  </si>
  <si>
    <t>Năm sinh
(nam)</t>
  </si>
  <si>
    <t>Ngày nghỉ hưu</t>
  </si>
  <si>
    <t>Số tuổi 
xin nghỉ hưu</t>
  </si>
  <si>
    <t>Tuổi nghỉ hưu theo quy định</t>
  </si>
  <si>
    <t>Số năm nghỉ trước tuổi</t>
  </si>
  <si>
    <t>Thời gian 
đóng BHXH</t>
  </si>
  <si>
    <t>%</t>
  </si>
  <si>
    <t>he so</t>
  </si>
  <si>
    <t>che do duoc huong</t>
  </si>
  <si>
    <t>so thang tro cap</t>
  </si>
  <si>
    <t>thời gian nghỉ hưu trước tuổi</t>
  </si>
  <si>
    <t>đủ 20 năm đóng BHXH</t>
  </si>
  <si>
    <t>trên 20 năm đóng BHXH</t>
  </si>
  <si>
    <t>cong</t>
  </si>
  <si>
    <t>BQ 1 thang</t>
  </si>
  <si>
    <t>Năm sinh
(nữ)</t>
  </si>
  <si>
    <t>01/01/1972</t>
  </si>
  <si>
    <t>58 tuổi 04 tháng</t>
  </si>
  <si>
    <t>53 tuổi 05 tháng</t>
  </si>
  <si>
    <t>27 năm 
10 tháng</t>
  </si>
  <si>
    <t>Lê Văn Chét: Giáo viên Trường tiểu học Chánh Hội A</t>
  </si>
  <si>
    <t>01/01/1968</t>
  </si>
  <si>
    <t>62 tuổi 00 tháng</t>
  </si>
  <si>
    <t>Trương Thị Bạch Yến: Giáo viên Trường mầm non thị trấn Cái Nhum</t>
  </si>
  <si>
    <t>38 năm 
06 tháng</t>
  </si>
  <si>
    <t>4 năm 11 tháng</t>
  </si>
  <si>
    <t>57 tuổi 05 tháng</t>
  </si>
  <si>
    <t>4 năm 07 tháng</t>
  </si>
  <si>
    <t>KHỐI SỰ NGHIỆP: 02</t>
  </si>
  <si>
    <t>HƯU TRƯỚC TUỔI: 02</t>
  </si>
  <si>
    <t>SỰ NGHIỆP GIÁO DỤC VÀ ĐÀO TẠO: 02</t>
  </si>
  <si>
    <t>Lê Văn Chét</t>
  </si>
  <si>
    <t>X</t>
  </si>
  <si>
    <t>01/1/1968</t>
  </si>
  <si>
    <t>Cao đẳng Sư phạm mầm non</t>
  </si>
  <si>
    <t>Giáo viên Trường mầm non thị trấn Cái Nhum</t>
  </si>
  <si>
    <t>01/7/2025</t>
  </si>
  <si>
    <t>Đại học Sư phạm tiểu học</t>
  </si>
  <si>
    <t>Giáo viên Trường Tiểu học Chánh Hội A</t>
  </si>
  <si>
    <t>Khối sự nghiệp: 02</t>
  </si>
  <si>
    <t>Sự nghiệp giáo dục và đào tạo: 02</t>
  </si>
  <si>
    <t>Hưu trước tuổi: 02</t>
  </si>
  <si>
    <t>01/8/2023</t>
  </si>
  <si>
    <t>Trương Thị Bạch Yến</t>
  </si>
  <si>
    <t>01/07/2025</t>
  </si>
  <si>
    <t>Đvt: đồng</t>
  </si>
  <si>
    <t>Đối tượng</t>
  </si>
  <si>
    <t>Năm sinh</t>
  </si>
  <si>
    <t>Tuổi khi giải quyết</t>
  </si>
  <si>
    <t>Tuổi nghỉ hưu theo Phụ lục I NĐ 135/2020/NĐ-CP</t>
  </si>
  <si>
    <t>Số năm đóng BHXH</t>
  </si>
  <si>
    <t>Chính sách hưu trước tuổi</t>
  </si>
  <si>
    <t>Nam</t>
  </si>
  <si>
    <t>Nữ</t>
  </si>
  <si>
    <t>BẢNG TÍNH CHẾ ĐỘ CHÍNH SÁCH THEO NGHỊ ĐỊNH 29/2023/NĐ-CP</t>
  </si>
  <si>
    <t>Tiền lương bình quân</t>
  </si>
  <si>
    <t>Trợ cấp hưu trí</t>
  </si>
  <si>
    <t>Trợ cấp đủ 20 năm đóng BHXH</t>
  </si>
  <si>
    <t>Trợ cấp đóng BHXH từ năm 21 trở đi</t>
  </si>
  <si>
    <t>ỦY BAN NHÂN DÂN</t>
  </si>
  <si>
    <t>TỈNH VĨNH LONG</t>
  </si>
  <si>
    <t>CONG HÒA XÃ HỘI CHỦ NGHĨA VIỆT NAM</t>
  </si>
  <si>
    <t>Độc lập - Tư do - Hạnh phúc</t>
  </si>
  <si>
    <t>Phụ cấp thâm niên vượt khung 
(nếu có)</t>
  </si>
  <si>
    <t>BIỂU SỐ 01
TỔNG HỢP CHUNG DANH SÁCH VÀ DỰ TOÁN KINH PHÍ THỰC HIỆN TINH GIẢN BIÊN CHẾ 
THEO NGHỊ ĐỊNH SỐ 29/2023/NĐ-CP ĐỢT 2 NĂM 2025
CỦA ỦY BAN NHÂN DÂN HUYỆN MANG THÍT</t>
  </si>
  <si>
    <t>(Kèm theo Quyết định số 1101/QĐ-UBND ngày 06/6/2025 của Chủ tịch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</si>
</sst>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3" formatCode="#,##0.000"/>
    <numFmt numFmtId="187" formatCode="#,##0.0000"/>
    <numFmt numFmtId="188" formatCode="[$-1010000]d/m/yyyy;@"/>
    <numFmt numFmtId="189" formatCode="&quot;$&quot;#,##0"/>
    <numFmt numFmtId="190" formatCode="mm/yyyy"/>
    <numFmt numFmtId="192" formatCode="dd\/mm\/yyyy"/>
  </numFmts>
  <fonts count="2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i/>
      <sz val="18"/>
      <name val="Times New Roman"/>
      <family val="1"/>
    </font>
    <font>
      <b/>
      <sz val="10"/>
      <name val="Arial"/>
      <family val="2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237">
    <xf numFmtId="0" fontId="0" fillId="0" borderId="0" xfId="0"/>
    <xf numFmtId="14" fontId="9" fillId="0" borderId="1" xfId="0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Alignment="1">
      <alignment horizontal="center"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14" fontId="7" fillId="0" borderId="0" xfId="1" applyNumberFormat="1" applyFont="1" applyFill="1" applyAlignment="1">
      <alignment vertical="center"/>
    </xf>
    <xf numFmtId="4" fontId="7" fillId="0" borderId="0" xfId="1" applyNumberFormat="1" applyFont="1" applyFill="1" applyAlignment="1">
      <alignment vertical="center"/>
    </xf>
    <xf numFmtId="4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6" fillId="0" borderId="0" xfId="1" applyNumberFormat="1" applyFont="1" applyFill="1" applyAlignment="1">
      <alignment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4" fontId="11" fillId="0" borderId="0" xfId="1" applyNumberFormat="1" applyFont="1" applyFill="1" applyAlignment="1">
      <alignment horizontal="center" vertical="center" wrapText="1"/>
    </xf>
    <xf numFmtId="183" fontId="7" fillId="0" borderId="0" xfId="1" applyNumberFormat="1" applyFont="1" applyFill="1" applyAlignment="1">
      <alignment vertical="center"/>
    </xf>
    <xf numFmtId="183" fontId="9" fillId="0" borderId="1" xfId="0" applyNumberFormat="1" applyFont="1" applyFill="1" applyBorder="1" applyAlignment="1">
      <alignment horizontal="center" vertical="center" wrapText="1"/>
    </xf>
    <xf numFmtId="183" fontId="6" fillId="0" borderId="0" xfId="1" applyNumberFormat="1" applyFont="1" applyFill="1" applyAlignment="1">
      <alignment vertical="center"/>
    </xf>
    <xf numFmtId="183" fontId="8" fillId="0" borderId="1" xfId="0" applyNumberFormat="1" applyFont="1" applyFill="1" applyBorder="1" applyAlignment="1">
      <alignment horizontal="center" vertical="center" wrapText="1"/>
    </xf>
    <xf numFmtId="4" fontId="11" fillId="0" borderId="0" xfId="1" applyNumberFormat="1" applyFont="1" applyFill="1" applyAlignment="1">
      <alignment horizontal="center" vertical="center" wrapText="1"/>
    </xf>
    <xf numFmtId="9" fontId="11" fillId="0" borderId="0" xfId="1" applyNumberFormat="1" applyFont="1" applyFill="1" applyAlignment="1">
      <alignment horizontal="center" vertical="center" wrapText="1"/>
    </xf>
    <xf numFmtId="9" fontId="7" fillId="0" borderId="0" xfId="1" applyNumberFormat="1" applyFont="1" applyFill="1" applyAlignment="1">
      <alignment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0" fontId="0" fillId="0" borderId="0" xfId="0" applyFont="1" applyFill="1"/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87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87" fontId="15" fillId="0" borderId="0" xfId="0" applyNumberFormat="1" applyFont="1" applyFill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 wrapText="1"/>
    </xf>
    <xf numFmtId="187" fontId="16" fillId="0" borderId="8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188" fontId="17" fillId="0" borderId="0" xfId="0" applyNumberFormat="1" applyFont="1" applyAlignment="1">
      <alignment horizontal="center" vertical="center"/>
    </xf>
    <xf numFmtId="14" fontId="17" fillId="0" borderId="8" xfId="0" quotePrefix="1" applyNumberFormat="1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center" vertical="center" wrapText="1"/>
    </xf>
    <xf numFmtId="189" fontId="17" fillId="0" borderId="8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0" fillId="0" borderId="8" xfId="0" applyFont="1" applyFill="1" applyBorder="1"/>
    <xf numFmtId="190" fontId="0" fillId="0" borderId="8" xfId="0" applyNumberFormat="1" applyFont="1" applyFill="1" applyBorder="1"/>
    <xf numFmtId="9" fontId="1" fillId="0" borderId="8" xfId="3" applyNumberFormat="1" applyFont="1" applyFill="1" applyBorder="1"/>
    <xf numFmtId="9" fontId="0" fillId="0" borderId="8" xfId="3" applyNumberFormat="1" applyFont="1" applyFill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 applyAlignment="1">
      <alignment vertical="center"/>
    </xf>
    <xf numFmtId="0" fontId="12" fillId="0" borderId="0" xfId="0" applyFont="1" applyFill="1"/>
    <xf numFmtId="0" fontId="0" fillId="0" borderId="9" xfId="0" applyFont="1" applyFill="1" applyBorder="1" applyAlignment="1">
      <alignment vertical="center"/>
    </xf>
    <xf numFmtId="3" fontId="0" fillId="0" borderId="10" xfId="0" applyNumberFormat="1" applyFont="1" applyFill="1" applyBorder="1"/>
    <xf numFmtId="3" fontId="12" fillId="0" borderId="10" xfId="0" applyNumberFormat="1" applyFont="1" applyFill="1" applyBorder="1"/>
    <xf numFmtId="0" fontId="14" fillId="0" borderId="0" xfId="0" applyFont="1" applyBorder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/>
    </xf>
    <xf numFmtId="187" fontId="14" fillId="0" borderId="0" xfId="0" applyNumberFormat="1" applyFont="1" applyBorder="1" applyAlignment="1">
      <alignment vertical="center"/>
    </xf>
    <xf numFmtId="9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187" fontId="15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 wrapText="1"/>
    </xf>
    <xf numFmtId="187" fontId="16" fillId="0" borderId="0" xfId="0" applyNumberFormat="1" applyFont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188" fontId="17" fillId="0" borderId="0" xfId="0" applyNumberFormat="1" applyFont="1" applyBorder="1" applyAlignment="1">
      <alignment horizontal="center" vertical="center"/>
    </xf>
    <xf numFmtId="14" fontId="17" fillId="0" borderId="0" xfId="0" quotePrefix="1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 wrapText="1"/>
    </xf>
    <xf numFmtId="189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0" fontId="12" fillId="0" borderId="0" xfId="0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8" xfId="0" applyNumberFormat="1" applyFont="1" applyFill="1" applyBorder="1"/>
    <xf numFmtId="3" fontId="0" fillId="0" borderId="0" xfId="0" applyNumberFormat="1" applyFont="1" applyFill="1"/>
    <xf numFmtId="0" fontId="0" fillId="0" borderId="0" xfId="0" quotePrefix="1" applyFont="1" applyFill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  <xf numFmtId="3" fontId="17" fillId="0" borderId="11" xfId="0" applyNumberFormat="1" applyFont="1" applyBorder="1" applyAlignment="1">
      <alignment vertical="center"/>
    </xf>
    <xf numFmtId="2" fontId="17" fillId="0" borderId="11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7" fillId="0" borderId="0" xfId="0" applyNumberFormat="1" applyFont="1"/>
    <xf numFmtId="14" fontId="17" fillId="0" borderId="11" xfId="0" applyNumberFormat="1" applyFont="1" applyBorder="1" applyAlignment="1">
      <alignment vertical="center"/>
    </xf>
    <xf numFmtId="183" fontId="8" fillId="0" borderId="14" xfId="0" applyNumberFormat="1" applyFont="1" applyFill="1" applyBorder="1" applyAlignment="1">
      <alignment horizontal="right" vertical="center" wrapText="1"/>
    </xf>
    <xf numFmtId="0" fontId="4" fillId="0" borderId="0" xfId="1" applyFont="1" applyFill="1" applyAlignment="1">
      <alignment vertical="center"/>
    </xf>
    <xf numFmtId="14" fontId="4" fillId="0" borderId="0" xfId="1" applyNumberFormat="1" applyFont="1" applyFill="1" applyAlignment="1">
      <alignment vertical="center"/>
    </xf>
    <xf numFmtId="9" fontId="4" fillId="0" borderId="0" xfId="1" applyNumberFormat="1" applyFont="1" applyFill="1" applyAlignment="1">
      <alignment vertical="center"/>
    </xf>
    <xf numFmtId="0" fontId="8" fillId="0" borderId="15" xfId="1" applyFont="1" applyFill="1" applyBorder="1" applyAlignment="1">
      <alignment horizontal="center" vertical="center" wrapText="1"/>
    </xf>
    <xf numFmtId="14" fontId="8" fillId="0" borderId="15" xfId="1" applyNumberFormat="1" applyFont="1" applyFill="1" applyBorder="1" applyAlignment="1">
      <alignment horizontal="center" vertical="center" wrapText="1"/>
    </xf>
    <xf numFmtId="9" fontId="8" fillId="0" borderId="15" xfId="1" applyNumberFormat="1" applyFont="1" applyFill="1" applyBorder="1" applyAlignment="1">
      <alignment horizontal="center" vertical="center" wrapText="1"/>
    </xf>
    <xf numFmtId="4" fontId="8" fillId="0" borderId="8" xfId="1" applyNumberFormat="1" applyFont="1" applyFill="1" applyBorder="1" applyAlignment="1">
      <alignment horizontal="center" vertical="center" wrapText="1"/>
    </xf>
    <xf numFmtId="9" fontId="8" fillId="0" borderId="8" xfId="1" applyNumberFormat="1" applyFont="1" applyFill="1" applyBorder="1" applyAlignment="1">
      <alignment horizontal="center" vertical="center" wrapText="1"/>
    </xf>
    <xf numFmtId="14" fontId="8" fillId="0" borderId="8" xfId="1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183" fontId="8" fillId="0" borderId="8" xfId="1" applyNumberFormat="1" applyFont="1" applyFill="1" applyBorder="1" applyAlignment="1">
      <alignment horizontal="center" vertical="center" wrapText="1"/>
    </xf>
    <xf numFmtId="1" fontId="9" fillId="0" borderId="25" xfId="1" applyNumberFormat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1" fontId="9" fillId="0" borderId="26" xfId="1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9" fontId="8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 wrapText="1"/>
    </xf>
    <xf numFmtId="14" fontId="9" fillId="0" borderId="18" xfId="0" applyNumberFormat="1" applyFont="1" applyFill="1" applyBorder="1" applyAlignment="1">
      <alignment horizontal="center" vertical="center" wrapText="1"/>
    </xf>
    <xf numFmtId="9" fontId="9" fillId="0" borderId="18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9" fontId="9" fillId="0" borderId="17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14" fontId="8" fillId="0" borderId="17" xfId="1" quotePrefix="1" applyNumberFormat="1" applyFont="1" applyFill="1" applyBorder="1" applyAlignment="1">
      <alignment horizontal="center" vertical="center" wrapText="1"/>
    </xf>
    <xf numFmtId="3" fontId="8" fillId="0" borderId="17" xfId="1" applyNumberFormat="1" applyFont="1" applyFill="1" applyBorder="1" applyAlignment="1">
      <alignment horizontal="right" vertical="center" wrapText="1"/>
    </xf>
    <xf numFmtId="183" fontId="8" fillId="0" borderId="17" xfId="1" applyNumberFormat="1" applyFont="1" applyFill="1" applyBorder="1" applyAlignment="1">
      <alignment horizontal="right" vertical="center" wrapText="1"/>
    </xf>
    <xf numFmtId="3" fontId="8" fillId="0" borderId="17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 wrapText="1"/>
    </xf>
    <xf numFmtId="9" fontId="9" fillId="0" borderId="8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 wrapText="1"/>
    </xf>
    <xf numFmtId="9" fontId="9" fillId="0" borderId="14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183" fontId="9" fillId="0" borderId="14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14" fontId="8" fillId="0" borderId="14" xfId="1" applyNumberFormat="1" applyFont="1" applyFill="1" applyBorder="1" applyAlignment="1">
      <alignment horizontal="center" vertical="center" wrapText="1"/>
    </xf>
    <xf numFmtId="183" fontId="8" fillId="0" borderId="14" xfId="1" applyNumberFormat="1" applyFont="1" applyFill="1" applyBorder="1" applyAlignment="1">
      <alignment horizontal="right" vertical="center" wrapText="1"/>
    </xf>
    <xf numFmtId="4" fontId="8" fillId="0" borderId="14" xfId="1" applyNumberFormat="1" applyFont="1" applyFill="1" applyBorder="1" applyAlignment="1">
      <alignment horizontal="right" vertical="center" wrapText="1"/>
    </xf>
    <xf numFmtId="183" fontId="9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183" fontId="8" fillId="0" borderId="8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14" fontId="5" fillId="0" borderId="0" xfId="1" applyNumberFormat="1" applyFont="1" applyFill="1" applyAlignment="1">
      <alignment vertical="center" wrapText="1"/>
    </xf>
    <xf numFmtId="192" fontId="9" fillId="0" borderId="18" xfId="0" applyNumberFormat="1" applyFont="1" applyFill="1" applyBorder="1" applyAlignment="1">
      <alignment horizontal="center" vertical="center" wrapText="1"/>
    </xf>
    <xf numFmtId="192" fontId="9" fillId="0" borderId="8" xfId="0" applyNumberFormat="1" applyFont="1" applyFill="1" applyBorder="1" applyAlignment="1">
      <alignment horizontal="center" vertical="center" wrapText="1"/>
    </xf>
    <xf numFmtId="192" fontId="9" fillId="0" borderId="17" xfId="0" quotePrefix="1" applyNumberFormat="1" applyFont="1" applyFill="1" applyBorder="1" applyAlignment="1">
      <alignment horizontal="center" vertical="center" wrapText="1"/>
    </xf>
    <xf numFmtId="192" fontId="9" fillId="0" borderId="14" xfId="0" quotePrefix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4" fontId="5" fillId="0" borderId="0" xfId="1" applyNumberFormat="1" applyFont="1" applyFill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/>
    </xf>
    <xf numFmtId="3" fontId="8" fillId="0" borderId="15" xfId="0" applyNumberFormat="1" applyFont="1" applyFill="1" applyBorder="1" applyAlignment="1">
      <alignment horizontal="right" vertical="center" wrapText="1"/>
    </xf>
    <xf numFmtId="3" fontId="8" fillId="0" borderId="14" xfId="0" applyNumberFormat="1" applyFont="1" applyFill="1" applyBorder="1" applyAlignment="1">
      <alignment horizontal="right" vertical="center" wrapText="1"/>
    </xf>
    <xf numFmtId="183" fontId="8" fillId="0" borderId="15" xfId="0" applyNumberFormat="1" applyFont="1" applyFill="1" applyBorder="1" applyAlignment="1">
      <alignment horizontal="right" vertical="center" wrapText="1"/>
    </xf>
    <xf numFmtId="183" fontId="8" fillId="0" borderId="14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>
      <alignment horizontal="left" vertical="center"/>
    </xf>
    <xf numFmtId="14" fontId="9" fillId="0" borderId="17" xfId="0" quotePrefix="1" applyNumberFormat="1" applyFont="1" applyFill="1" applyBorder="1" applyAlignment="1">
      <alignment horizontal="center" vertical="top" wrapText="1"/>
    </xf>
    <xf numFmtId="14" fontId="9" fillId="0" borderId="14" xfId="0" quotePrefix="1" applyNumberFormat="1" applyFont="1" applyFill="1" applyBorder="1" applyAlignment="1">
      <alignment horizontal="center" vertical="top" wrapText="1"/>
    </xf>
    <xf numFmtId="14" fontId="9" fillId="0" borderId="8" xfId="0" applyNumberFormat="1" applyFont="1" applyFill="1" applyBorder="1" applyAlignment="1">
      <alignment horizontal="center" vertical="top" wrapText="1"/>
    </xf>
    <xf numFmtId="0" fontId="8" fillId="0" borderId="30" xfId="1" applyFont="1" applyFill="1" applyBorder="1" applyAlignment="1">
      <alignment horizontal="center" vertical="top" wrapText="1"/>
    </xf>
    <xf numFmtId="0" fontId="8" fillId="0" borderId="33" xfId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35" xfId="2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9" fillId="0" borderId="17" xfId="1" applyFont="1" applyFill="1" applyBorder="1" applyAlignment="1">
      <alignment horizontal="center" vertical="top" wrapText="1"/>
    </xf>
    <xf numFmtId="0" fontId="9" fillId="0" borderId="14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18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18" xfId="1" quotePrefix="1" applyFont="1" applyFill="1" applyBorder="1" applyAlignment="1">
      <alignment horizontal="center" vertical="top" wrapText="1"/>
    </xf>
    <xf numFmtId="0" fontId="9" fillId="0" borderId="10" xfId="1" quotePrefix="1" applyFont="1" applyFill="1" applyBorder="1" applyAlignment="1">
      <alignment horizontal="center" vertical="top" wrapText="1"/>
    </xf>
    <xf numFmtId="14" fontId="9" fillId="0" borderId="18" xfId="1" quotePrefix="1" applyNumberFormat="1" applyFont="1" applyFill="1" applyBorder="1" applyAlignment="1">
      <alignment horizontal="center" vertical="top" wrapText="1"/>
    </xf>
    <xf numFmtId="14" fontId="9" fillId="0" borderId="10" xfId="1" quotePrefix="1" applyNumberFormat="1" applyFont="1" applyFill="1" applyBorder="1" applyAlignment="1">
      <alignment horizontal="center" vertical="top" wrapText="1"/>
    </xf>
    <xf numFmtId="14" fontId="9" fillId="0" borderId="10" xfId="1" applyNumberFormat="1" applyFont="1" applyFill="1" applyBorder="1" applyAlignment="1">
      <alignment horizontal="center" vertical="top" wrapText="1"/>
    </xf>
    <xf numFmtId="14" fontId="9" fillId="0" borderId="15" xfId="0" applyNumberFormat="1" applyFont="1" applyFill="1" applyBorder="1" applyAlignment="1">
      <alignment horizontal="center" vertical="top" wrapText="1"/>
    </xf>
    <xf numFmtId="14" fontId="9" fillId="0" borderId="10" xfId="0" applyNumberFormat="1" applyFont="1" applyFill="1" applyBorder="1" applyAlignment="1">
      <alignment horizontal="center" vertical="top" wrapText="1"/>
    </xf>
    <xf numFmtId="0" fontId="9" fillId="0" borderId="31" xfId="1" applyFont="1" applyFill="1" applyBorder="1" applyAlignment="1">
      <alignment horizontal="center" vertical="top" wrapText="1"/>
    </xf>
    <xf numFmtId="0" fontId="9" fillId="0" borderId="34" xfId="1" applyFont="1" applyFill="1" applyBorder="1" applyAlignment="1">
      <alignment horizontal="center" vertical="top" wrapText="1"/>
    </xf>
    <xf numFmtId="0" fontId="8" fillId="0" borderId="17" xfId="1" applyFont="1" applyFill="1" applyBorder="1" applyAlignment="1">
      <alignment horizontal="center" vertical="center" wrapText="1"/>
    </xf>
    <xf numFmtId="4" fontId="8" fillId="0" borderId="17" xfId="1" applyNumberFormat="1" applyFont="1" applyFill="1" applyBorder="1" applyAlignment="1">
      <alignment horizontal="center" vertical="center" wrapText="1"/>
    </xf>
    <xf numFmtId="4" fontId="8" fillId="0" borderId="15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183" fontId="8" fillId="0" borderId="18" xfId="1" applyNumberFormat="1" applyFont="1" applyFill="1" applyBorder="1" applyAlignment="1">
      <alignment horizontal="center" vertical="center" wrapText="1"/>
    </xf>
    <xf numFmtId="183" fontId="8" fillId="0" borderId="10" xfId="1" applyNumberFormat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49" fontId="8" fillId="0" borderId="1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14" fontId="8" fillId="0" borderId="17" xfId="1" applyNumberFormat="1" applyFont="1" applyFill="1" applyBorder="1" applyAlignment="1">
      <alignment horizontal="center" vertical="center" wrapText="1"/>
    </xf>
    <xf numFmtId="14" fontId="8" fillId="0" borderId="15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14" fontId="13" fillId="0" borderId="0" xfId="1" applyNumberFormat="1" applyFont="1" applyFill="1" applyAlignment="1">
      <alignment horizontal="center" vertical="center" wrapText="1"/>
    </xf>
    <xf numFmtId="183" fontId="8" fillId="0" borderId="23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4">
    <cellStyle name="Normal" xfId="0" builtinId="0"/>
    <cellStyle name="Normal 2 2" xfId="1"/>
    <cellStyle name="Normal_2C-Thoiviec-Tonghop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107157</xdr:colOff>
      <xdr:row>4</xdr:row>
      <xdr:rowOff>27214</xdr:rowOff>
    </xdr:from>
    <xdr:to>
      <xdr:col>21</xdr:col>
      <xdr:colOff>167026</xdr:colOff>
      <xdr:row>4</xdr:row>
      <xdr:rowOff>27214</xdr:rowOff>
    </xdr:to>
    <xdr:cxnSp macro="">
      <xdr:nvCxnSpPr>
        <xdr:cNvPr id="3" name="Straight Connector 2"/>
        <xdr:cNvCxnSpPr/>
      </xdr:nvCxnSpPr>
      <xdr:spPr>
        <a:xfrm>
          <a:off x="9251157" y="1908402"/>
          <a:ext cx="240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952499</xdr:colOff>
      <xdr:row>1</xdr:row>
      <xdr:rowOff>231321</xdr:rowOff>
    </xdr:from>
    <xdr:to>
      <xdr:col>2</xdr:col>
      <xdr:colOff>204105</xdr:colOff>
      <xdr:row>1</xdr:row>
      <xdr:rowOff>231321</xdr:rowOff>
    </xdr:to>
    <xdr:cxnSp macro="">
      <xdr:nvCxnSpPr>
        <xdr:cNvPr id="5" name="Straight Connector 4"/>
        <xdr:cNvCxnSpPr/>
      </xdr:nvCxnSpPr>
      <xdr:spPr>
        <a:xfrm>
          <a:off x="1170213" y="476250"/>
          <a:ext cx="3265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2</xdr:row>
      <xdr:rowOff>13607</xdr:rowOff>
    </xdr:from>
    <xdr:to>
      <xdr:col>20</xdr:col>
      <xdr:colOff>47624</xdr:colOff>
      <xdr:row>2</xdr:row>
      <xdr:rowOff>13607</xdr:rowOff>
    </xdr:to>
    <xdr:cxnSp macro="">
      <xdr:nvCxnSpPr>
        <xdr:cNvPr id="7" name="Straight Connector 6"/>
        <xdr:cNvCxnSpPr/>
      </xdr:nvCxnSpPr>
      <xdr:spPr>
        <a:xfrm>
          <a:off x="9067800" y="489857"/>
          <a:ext cx="210502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Zeros="0" tabSelected="1" zoomScale="80" zoomScaleNormal="80" workbookViewId="0">
      <selection activeCell="A4" sqref="A4:AF4"/>
    </sheetView>
  </sheetViews>
  <sheetFormatPr defaultRowHeight="12.75" x14ac:dyDescent="0.2"/>
  <cols>
    <col min="1" max="1" width="4.85546875" style="4" customWidth="1"/>
    <col min="2" max="2" width="16.140625" style="4" customWidth="1"/>
    <col min="3" max="3" width="5.42578125" style="4" customWidth="1"/>
    <col min="4" max="4" width="11.28515625" style="3" bestFit="1" customWidth="1"/>
    <col min="5" max="5" width="17.42578125" style="3" hidden="1" customWidth="1"/>
    <col min="6" max="7" width="9.28515625" style="4" customWidth="1"/>
    <col min="8" max="8" width="6.7109375" style="4" customWidth="1"/>
    <col min="9" max="9" width="12.28515625" style="5" customWidth="1"/>
    <col min="10" max="10" width="5.28515625" style="4" bestFit="1" customWidth="1"/>
    <col min="11" max="11" width="12.5703125" style="5" customWidth="1"/>
    <col min="12" max="12" width="6.85546875" style="29" bestFit="1" customWidth="1"/>
    <col min="13" max="13" width="14" style="5" customWidth="1"/>
    <col min="14" max="14" width="5.42578125" style="29" customWidth="1"/>
    <col min="15" max="15" width="13.140625" style="5" customWidth="1"/>
    <col min="16" max="16" width="4.85546875" style="4" customWidth="1"/>
    <col min="17" max="17" width="9" style="5" customWidth="1"/>
    <col min="18" max="18" width="6.28515625" style="6" customWidth="1"/>
    <col min="19" max="19" width="8" style="29" customWidth="1"/>
    <col min="20" max="20" width="6.140625" style="29" customWidth="1"/>
    <col min="21" max="21" width="5.85546875" style="6" customWidth="1"/>
    <col min="22" max="22" width="4.85546875" style="6" bestFit="1" customWidth="1"/>
    <col min="23" max="23" width="13.7109375" style="5" customWidth="1"/>
    <col min="24" max="24" width="12.42578125" style="23" customWidth="1"/>
    <col min="25" max="25" width="9.140625" style="7" customWidth="1"/>
    <col min="26" max="26" width="9.7109375" style="7" customWidth="1"/>
    <col min="27" max="27" width="7.7109375" style="6" customWidth="1"/>
    <col min="28" max="28" width="16.5703125" style="17" customWidth="1"/>
    <col min="29" max="29" width="18.42578125" style="25" bestFit="1" customWidth="1"/>
    <col min="30" max="30" width="6.140625" style="7" customWidth="1"/>
    <col min="31" max="31" width="15.42578125" style="23" bestFit="1" customWidth="1"/>
    <col min="32" max="32" width="26.85546875" style="4" customWidth="1"/>
    <col min="33" max="33" width="9" style="4" customWidth="1"/>
    <col min="34" max="36" width="9.140625" style="4"/>
    <col min="37" max="38" width="9.28515625" style="4" bestFit="1" customWidth="1"/>
    <col min="39" max="16384" width="9.140625" style="4"/>
  </cols>
  <sheetData>
    <row r="1" spans="1:38" ht="18.75" x14ac:dyDescent="0.2">
      <c r="A1" s="175" t="s">
        <v>110</v>
      </c>
      <c r="B1" s="175"/>
      <c r="C1" s="175"/>
      <c r="D1" s="175"/>
      <c r="E1" s="175"/>
      <c r="F1" s="175"/>
      <c r="G1" s="111"/>
      <c r="H1" s="111"/>
      <c r="I1" s="112"/>
      <c r="J1" s="111"/>
      <c r="K1" s="112"/>
      <c r="L1" s="113"/>
      <c r="M1" s="177" t="s">
        <v>112</v>
      </c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38" ht="18.75" x14ac:dyDescent="0.2">
      <c r="A2" s="175" t="s">
        <v>111</v>
      </c>
      <c r="B2" s="175"/>
      <c r="C2" s="175"/>
      <c r="D2" s="175"/>
      <c r="E2" s="175"/>
      <c r="F2" s="175"/>
      <c r="G2" s="111"/>
      <c r="H2" s="111"/>
      <c r="I2" s="112"/>
      <c r="J2" s="111"/>
      <c r="K2" s="112"/>
      <c r="L2" s="113"/>
      <c r="M2" s="177" t="s">
        <v>113</v>
      </c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1:38" ht="91.5" customHeight="1" x14ac:dyDescent="0.2">
      <c r="A3" s="170"/>
      <c r="B3" s="170"/>
      <c r="C3" s="170"/>
      <c r="D3" s="170"/>
      <c r="E3" s="170"/>
      <c r="F3" s="170"/>
      <c r="G3" s="176" t="s">
        <v>115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0"/>
      <c r="AE3" s="170"/>
      <c r="AF3" s="170"/>
    </row>
    <row r="4" spans="1:38" ht="18.75" x14ac:dyDescent="0.2">
      <c r="A4" s="221" t="s">
        <v>116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</row>
    <row r="5" spans="1:38" ht="15" customHeight="1" x14ac:dyDescent="0.2">
      <c r="A5" s="22"/>
      <c r="B5" s="22"/>
      <c r="C5" s="22"/>
      <c r="D5" s="22"/>
      <c r="E5" s="22"/>
      <c r="F5" s="22"/>
      <c r="G5" s="22"/>
      <c r="H5" s="22"/>
      <c r="I5" s="22" t="s">
        <v>26</v>
      </c>
      <c r="J5" s="22"/>
      <c r="K5" s="22"/>
      <c r="L5" s="28"/>
      <c r="M5" s="22"/>
      <c r="N5" s="28"/>
      <c r="O5" s="22"/>
      <c r="P5" s="22"/>
      <c r="Q5" s="22"/>
      <c r="R5" s="27"/>
      <c r="S5" s="28"/>
      <c r="T5" s="28"/>
      <c r="U5" s="27"/>
      <c r="V5" s="27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8" ht="13.5" thickBot="1" x14ac:dyDescent="0.25">
      <c r="I6" s="5" t="s">
        <v>26</v>
      </c>
      <c r="AF6" s="19" t="s">
        <v>36</v>
      </c>
    </row>
    <row r="7" spans="1:38" s="8" customFormat="1" ht="72" customHeight="1" x14ac:dyDescent="0.2">
      <c r="A7" s="225" t="s">
        <v>0</v>
      </c>
      <c r="B7" s="207" t="s">
        <v>1</v>
      </c>
      <c r="C7" s="223" t="s">
        <v>32</v>
      </c>
      <c r="D7" s="216" t="s">
        <v>14</v>
      </c>
      <c r="E7" s="216" t="s">
        <v>15</v>
      </c>
      <c r="F7" s="207" t="s">
        <v>16</v>
      </c>
      <c r="G7" s="207" t="s">
        <v>17</v>
      </c>
      <c r="H7" s="207" t="s">
        <v>18</v>
      </c>
      <c r="I7" s="207"/>
      <c r="J7" s="207" t="s">
        <v>19</v>
      </c>
      <c r="K7" s="207"/>
      <c r="L7" s="207" t="s">
        <v>20</v>
      </c>
      <c r="M7" s="207"/>
      <c r="N7" s="207" t="s">
        <v>114</v>
      </c>
      <c r="O7" s="207"/>
      <c r="P7" s="207" t="s">
        <v>2</v>
      </c>
      <c r="Q7" s="207"/>
      <c r="R7" s="207" t="s">
        <v>3</v>
      </c>
      <c r="S7" s="207"/>
      <c r="T7" s="207"/>
      <c r="U7" s="207"/>
      <c r="V7" s="207"/>
      <c r="W7" s="207"/>
      <c r="X7" s="212" t="s">
        <v>37</v>
      </c>
      <c r="Y7" s="227" t="s">
        <v>4</v>
      </c>
      <c r="Z7" s="228"/>
      <c r="AA7" s="208" t="s">
        <v>5</v>
      </c>
      <c r="AB7" s="218" t="s">
        <v>34</v>
      </c>
      <c r="AC7" s="208" t="s">
        <v>28</v>
      </c>
      <c r="AD7" s="208"/>
      <c r="AE7" s="212" t="s">
        <v>27</v>
      </c>
      <c r="AF7" s="214" t="s">
        <v>6</v>
      </c>
    </row>
    <row r="8" spans="1:38" s="8" customFormat="1" ht="95.25" customHeight="1" thickBot="1" x14ac:dyDescent="0.25">
      <c r="A8" s="226"/>
      <c r="B8" s="220"/>
      <c r="C8" s="224"/>
      <c r="D8" s="217"/>
      <c r="E8" s="217"/>
      <c r="F8" s="220"/>
      <c r="G8" s="220"/>
      <c r="H8" s="114" t="s">
        <v>7</v>
      </c>
      <c r="I8" s="115" t="s">
        <v>8</v>
      </c>
      <c r="J8" s="114" t="s">
        <v>21</v>
      </c>
      <c r="K8" s="115" t="s">
        <v>8</v>
      </c>
      <c r="L8" s="116" t="s">
        <v>9</v>
      </c>
      <c r="M8" s="115" t="s">
        <v>8</v>
      </c>
      <c r="N8" s="116" t="s">
        <v>9</v>
      </c>
      <c r="O8" s="115" t="s">
        <v>8</v>
      </c>
      <c r="P8" s="114" t="s">
        <v>21</v>
      </c>
      <c r="Q8" s="115" t="s">
        <v>8</v>
      </c>
      <c r="R8" s="117" t="s">
        <v>22</v>
      </c>
      <c r="S8" s="118" t="s">
        <v>23</v>
      </c>
      <c r="T8" s="118" t="s">
        <v>24</v>
      </c>
      <c r="U8" s="117" t="s">
        <v>25</v>
      </c>
      <c r="V8" s="117" t="s">
        <v>29</v>
      </c>
      <c r="W8" s="119" t="s">
        <v>8</v>
      </c>
      <c r="X8" s="213"/>
      <c r="Y8" s="120" t="s">
        <v>11</v>
      </c>
      <c r="Z8" s="120" t="s">
        <v>12</v>
      </c>
      <c r="AA8" s="209"/>
      <c r="AB8" s="219"/>
      <c r="AC8" s="121" t="s">
        <v>33</v>
      </c>
      <c r="AD8" s="117" t="s">
        <v>35</v>
      </c>
      <c r="AE8" s="222"/>
      <c r="AF8" s="215"/>
    </row>
    <row r="9" spans="1:38" s="2" customFormat="1" ht="15.75" thickBot="1" x14ac:dyDescent="0.25">
      <c r="A9" s="122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4">
        <v>18</v>
      </c>
      <c r="S9" s="123">
        <v>19</v>
      </c>
      <c r="T9" s="123">
        <v>20</v>
      </c>
      <c r="U9" s="124">
        <v>21</v>
      </c>
      <c r="V9" s="124">
        <v>22</v>
      </c>
      <c r="W9" s="123">
        <v>23</v>
      </c>
      <c r="X9" s="124">
        <v>24</v>
      </c>
      <c r="Y9" s="123">
        <v>25</v>
      </c>
      <c r="Z9" s="123">
        <v>26</v>
      </c>
      <c r="AA9" s="123">
        <v>27</v>
      </c>
      <c r="AB9" s="123">
        <v>28</v>
      </c>
      <c r="AC9" s="124">
        <v>29</v>
      </c>
      <c r="AD9" s="123">
        <v>30</v>
      </c>
      <c r="AE9" s="123">
        <v>31</v>
      </c>
      <c r="AF9" s="125">
        <v>32</v>
      </c>
    </row>
    <row r="10" spans="1:38" s="10" customFormat="1" ht="20.100000000000001" customHeight="1" thickBot="1" x14ac:dyDescent="0.25">
      <c r="A10" s="126" t="s">
        <v>13</v>
      </c>
      <c r="B10" s="127" t="s">
        <v>79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9"/>
      <c r="M10" s="130"/>
      <c r="N10" s="30"/>
      <c r="O10" s="1"/>
      <c r="P10" s="11"/>
      <c r="Q10" s="1"/>
      <c r="R10" s="12"/>
      <c r="S10" s="30"/>
      <c r="T10" s="30"/>
      <c r="U10" s="12"/>
      <c r="V10" s="131"/>
      <c r="W10" s="132"/>
      <c r="X10" s="24"/>
      <c r="Y10" s="13"/>
      <c r="Z10" s="12"/>
      <c r="AA10" s="12"/>
      <c r="AB10" s="18"/>
      <c r="AC10" s="32">
        <f>AC13+AC25</f>
        <v>581351131</v>
      </c>
      <c r="AD10" s="31"/>
      <c r="AE10" s="32">
        <f>AE13+AE25</f>
        <v>581351131</v>
      </c>
      <c r="AF10" s="133"/>
      <c r="AG10" s="9"/>
    </row>
    <row r="11" spans="1:38" s="10" customFormat="1" ht="20.100000000000001" customHeight="1" thickBot="1" x14ac:dyDescent="0.25">
      <c r="A11" s="134"/>
      <c r="B11" s="128" t="s">
        <v>80</v>
      </c>
      <c r="C11" s="128"/>
      <c r="D11" s="128"/>
      <c r="E11" s="128"/>
      <c r="F11" s="135"/>
      <c r="G11" s="136"/>
      <c r="H11" s="136"/>
      <c r="I11" s="135" t="s">
        <v>26</v>
      </c>
      <c r="J11" s="135"/>
      <c r="K11" s="130"/>
      <c r="L11" s="129"/>
      <c r="M11" s="130"/>
      <c r="N11" s="30"/>
      <c r="O11" s="1"/>
      <c r="P11" s="11"/>
      <c r="Q11" s="1"/>
      <c r="R11" s="12"/>
      <c r="S11" s="30"/>
      <c r="T11" s="30"/>
      <c r="U11" s="12"/>
      <c r="V11" s="131"/>
      <c r="W11" s="132"/>
      <c r="X11" s="24"/>
      <c r="Y11" s="13"/>
      <c r="Z11" s="12"/>
      <c r="AA11" s="12"/>
      <c r="AB11" s="18"/>
      <c r="AC11" s="26"/>
      <c r="AD11" s="13"/>
      <c r="AE11" s="24"/>
      <c r="AF11" s="133"/>
      <c r="AG11" s="9"/>
    </row>
    <row r="12" spans="1:38" s="10" customFormat="1" ht="20.100000000000001" customHeight="1" thickBot="1" x14ac:dyDescent="0.25">
      <c r="A12" s="134"/>
      <c r="B12" s="128" t="s">
        <v>81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37"/>
      <c r="M12" s="128"/>
      <c r="N12" s="30"/>
      <c r="O12" s="1"/>
      <c r="P12" s="11"/>
      <c r="Q12" s="1"/>
      <c r="R12" s="12"/>
      <c r="S12" s="30"/>
      <c r="T12" s="30"/>
      <c r="U12" s="12"/>
      <c r="V12" s="131"/>
      <c r="W12" s="132"/>
      <c r="X12" s="24"/>
      <c r="Y12" s="13"/>
      <c r="Z12" s="12"/>
      <c r="AA12" s="12"/>
      <c r="AB12" s="18"/>
      <c r="AC12" s="26"/>
      <c r="AD12" s="13"/>
      <c r="AE12" s="24"/>
      <c r="AF12" s="133"/>
      <c r="AG12" s="9"/>
    </row>
    <row r="13" spans="1:38" s="15" customFormat="1" ht="23.1" customHeight="1" x14ac:dyDescent="0.2">
      <c r="A13" s="186">
        <v>1</v>
      </c>
      <c r="B13" s="191" t="s">
        <v>94</v>
      </c>
      <c r="C13" s="193" t="s">
        <v>83</v>
      </c>
      <c r="D13" s="183" t="s">
        <v>67</v>
      </c>
      <c r="E13" s="203"/>
      <c r="F13" s="205" t="s">
        <v>85</v>
      </c>
      <c r="G13" s="196" t="s">
        <v>86</v>
      </c>
      <c r="H13" s="198">
        <v>4.2699999999999996</v>
      </c>
      <c r="I13" s="200" t="s">
        <v>93</v>
      </c>
      <c r="J13" s="138">
        <f t="shared" ref="J13:J24" si="0">U13</f>
        <v>0.35</v>
      </c>
      <c r="K13" s="171">
        <f t="shared" ref="K13:K24" si="1">IF(J13&gt;0,W13,"")</f>
        <v>44013</v>
      </c>
      <c r="L13" s="140">
        <f t="shared" ref="L13:L24" si="2">T13</f>
        <v>0.21</v>
      </c>
      <c r="M13" s="171">
        <f t="shared" ref="M13:M24" si="3">IF(L13&gt;0,W13,"")</f>
        <v>44013</v>
      </c>
      <c r="N13" s="140">
        <f t="shared" ref="N13:N24" si="4">S13</f>
        <v>0</v>
      </c>
      <c r="O13" s="139" t="str">
        <f t="shared" ref="O13:O24" si="5">IF(N13&gt;0,W13,"")</f>
        <v/>
      </c>
      <c r="P13" s="141"/>
      <c r="Q13" s="142"/>
      <c r="R13" s="143">
        <v>3.86</v>
      </c>
      <c r="S13" s="144"/>
      <c r="T13" s="144">
        <v>0.21</v>
      </c>
      <c r="U13" s="145">
        <v>0.35</v>
      </c>
      <c r="V13" s="145"/>
      <c r="W13" s="173">
        <v>44013</v>
      </c>
      <c r="X13" s="146">
        <v>9530534</v>
      </c>
      <c r="Y13" s="147">
        <v>27.1</v>
      </c>
      <c r="Z13" s="145"/>
      <c r="AA13" s="145">
        <v>53.05</v>
      </c>
      <c r="AB13" s="148" t="s">
        <v>87</v>
      </c>
      <c r="AC13" s="149">
        <v>228732816</v>
      </c>
      <c r="AD13" s="150">
        <v>0</v>
      </c>
      <c r="AE13" s="151">
        <f>AC13+AD13</f>
        <v>228732816</v>
      </c>
      <c r="AF13" s="189" t="s">
        <v>38</v>
      </c>
      <c r="AK13" s="16"/>
      <c r="AL13" s="16"/>
    </row>
    <row r="14" spans="1:38" s="15" customFormat="1" ht="23.1" customHeight="1" x14ac:dyDescent="0.2">
      <c r="A14" s="187"/>
      <c r="B14" s="192"/>
      <c r="C14" s="194"/>
      <c r="D14" s="184"/>
      <c r="E14" s="204"/>
      <c r="F14" s="206"/>
      <c r="G14" s="197"/>
      <c r="H14" s="199"/>
      <c r="I14" s="201"/>
      <c r="J14" s="152">
        <f t="shared" si="0"/>
        <v>0.35</v>
      </c>
      <c r="K14" s="172">
        <f t="shared" si="1"/>
        <v>44166</v>
      </c>
      <c r="L14" s="154">
        <f t="shared" si="2"/>
        <v>0.22</v>
      </c>
      <c r="M14" s="172">
        <f t="shared" si="3"/>
        <v>44166</v>
      </c>
      <c r="N14" s="154">
        <f t="shared" si="4"/>
        <v>0</v>
      </c>
      <c r="O14" s="153" t="str">
        <f t="shared" si="5"/>
        <v/>
      </c>
      <c r="P14" s="155"/>
      <c r="Q14" s="156"/>
      <c r="R14" s="143">
        <v>4.0599999999999996</v>
      </c>
      <c r="S14" s="157"/>
      <c r="T14" s="157">
        <v>0.22</v>
      </c>
      <c r="U14" s="158">
        <v>0.35</v>
      </c>
      <c r="V14" s="158"/>
      <c r="W14" s="174">
        <v>44166</v>
      </c>
      <c r="X14" s="159"/>
      <c r="Y14" s="160"/>
      <c r="Z14" s="158"/>
      <c r="AA14" s="158"/>
      <c r="AB14" s="161"/>
      <c r="AC14" s="162"/>
      <c r="AD14" s="163"/>
      <c r="AE14" s="110"/>
      <c r="AF14" s="190"/>
      <c r="AK14" s="16"/>
      <c r="AL14" s="16"/>
    </row>
    <row r="15" spans="1:38" s="15" customFormat="1" ht="23.1" customHeight="1" x14ac:dyDescent="0.2">
      <c r="A15" s="187"/>
      <c r="B15" s="192"/>
      <c r="C15" s="195"/>
      <c r="D15" s="185"/>
      <c r="E15" s="204"/>
      <c r="F15" s="206"/>
      <c r="G15" s="197"/>
      <c r="H15" s="197"/>
      <c r="I15" s="202"/>
      <c r="J15" s="152">
        <f t="shared" si="0"/>
        <v>0.35</v>
      </c>
      <c r="K15" s="172">
        <f t="shared" si="1"/>
        <v>44531</v>
      </c>
      <c r="L15" s="154">
        <f t="shared" si="2"/>
        <v>0.23</v>
      </c>
      <c r="M15" s="172">
        <f t="shared" si="3"/>
        <v>44531</v>
      </c>
      <c r="N15" s="154">
        <f t="shared" si="4"/>
        <v>0</v>
      </c>
      <c r="O15" s="153" t="str">
        <f t="shared" si="5"/>
        <v/>
      </c>
      <c r="P15" s="152"/>
      <c r="Q15" s="153"/>
      <c r="R15" s="143">
        <v>4.0599999999999996</v>
      </c>
      <c r="S15" s="154"/>
      <c r="T15" s="154">
        <v>0.23</v>
      </c>
      <c r="U15" s="143">
        <v>0.35</v>
      </c>
      <c r="V15" s="143"/>
      <c r="W15" s="172">
        <v>44531</v>
      </c>
      <c r="X15" s="164"/>
      <c r="Y15" s="165"/>
      <c r="Z15" s="143"/>
      <c r="AA15" s="143"/>
      <c r="AB15" s="166"/>
      <c r="AC15" s="167"/>
      <c r="AD15" s="165"/>
      <c r="AE15" s="164"/>
      <c r="AF15" s="190"/>
    </row>
    <row r="16" spans="1:38" s="15" customFormat="1" ht="23.1" customHeight="1" x14ac:dyDescent="0.2">
      <c r="A16" s="187"/>
      <c r="B16" s="192"/>
      <c r="C16" s="195"/>
      <c r="D16" s="185"/>
      <c r="E16" s="204"/>
      <c r="F16" s="206"/>
      <c r="G16" s="197"/>
      <c r="H16" s="197"/>
      <c r="I16" s="202"/>
      <c r="J16" s="152">
        <f t="shared" si="0"/>
        <v>0.35</v>
      </c>
      <c r="K16" s="172">
        <f t="shared" si="1"/>
        <v>44896</v>
      </c>
      <c r="L16" s="154">
        <f t="shared" si="2"/>
        <v>0.24</v>
      </c>
      <c r="M16" s="172">
        <f t="shared" si="3"/>
        <v>44896</v>
      </c>
      <c r="N16" s="154">
        <f t="shared" si="4"/>
        <v>0.05</v>
      </c>
      <c r="O16" s="172">
        <f t="shared" si="5"/>
        <v>44896</v>
      </c>
      <c r="P16" s="152"/>
      <c r="Q16" s="153"/>
      <c r="R16" s="143">
        <v>4.0599999999999996</v>
      </c>
      <c r="S16" s="154">
        <v>0.05</v>
      </c>
      <c r="T16" s="154">
        <v>0.24</v>
      </c>
      <c r="U16" s="143">
        <v>0.35</v>
      </c>
      <c r="V16" s="143"/>
      <c r="W16" s="172">
        <v>44896</v>
      </c>
      <c r="X16" s="164"/>
      <c r="Y16" s="165"/>
      <c r="Z16" s="143"/>
      <c r="AA16" s="143"/>
      <c r="AB16" s="166"/>
      <c r="AC16" s="167"/>
      <c r="AD16" s="165"/>
      <c r="AE16" s="164"/>
      <c r="AF16" s="190"/>
    </row>
    <row r="17" spans="1:38" s="15" customFormat="1" ht="23.1" customHeight="1" x14ac:dyDescent="0.2">
      <c r="A17" s="187"/>
      <c r="B17" s="192"/>
      <c r="C17" s="195"/>
      <c r="D17" s="185"/>
      <c r="E17" s="204"/>
      <c r="F17" s="206"/>
      <c r="G17" s="197"/>
      <c r="H17" s="197"/>
      <c r="I17" s="202"/>
      <c r="J17" s="152">
        <f t="shared" si="0"/>
        <v>0.35</v>
      </c>
      <c r="K17" s="172">
        <f t="shared" si="1"/>
        <v>45108</v>
      </c>
      <c r="L17" s="154">
        <f t="shared" si="2"/>
        <v>0.24</v>
      </c>
      <c r="M17" s="172">
        <f t="shared" si="3"/>
        <v>45108</v>
      </c>
      <c r="N17" s="154">
        <f t="shared" si="4"/>
        <v>0.05</v>
      </c>
      <c r="O17" s="172">
        <f t="shared" si="5"/>
        <v>45108</v>
      </c>
      <c r="P17" s="152"/>
      <c r="Q17" s="153"/>
      <c r="R17" s="143">
        <v>4.0599999999999996</v>
      </c>
      <c r="S17" s="154">
        <v>0.05</v>
      </c>
      <c r="T17" s="154">
        <v>0.24</v>
      </c>
      <c r="U17" s="143">
        <v>0.35</v>
      </c>
      <c r="V17" s="143"/>
      <c r="W17" s="172">
        <v>45108</v>
      </c>
      <c r="X17" s="164"/>
      <c r="Y17" s="165"/>
      <c r="Z17" s="143"/>
      <c r="AA17" s="143"/>
      <c r="AB17" s="166"/>
      <c r="AC17" s="167"/>
      <c r="AD17" s="165"/>
      <c r="AE17" s="164"/>
      <c r="AF17" s="190"/>
    </row>
    <row r="18" spans="1:38" s="15" customFormat="1" ht="23.1" customHeight="1" x14ac:dyDescent="0.2">
      <c r="A18" s="187"/>
      <c r="B18" s="192"/>
      <c r="C18" s="195"/>
      <c r="D18" s="185"/>
      <c r="E18" s="204"/>
      <c r="F18" s="206"/>
      <c r="G18" s="197"/>
      <c r="H18" s="197"/>
      <c r="I18" s="202"/>
      <c r="J18" s="152">
        <f t="shared" si="0"/>
        <v>0.35</v>
      </c>
      <c r="K18" s="172">
        <f t="shared" si="1"/>
        <v>45139</v>
      </c>
      <c r="L18" s="154">
        <f t="shared" si="2"/>
        <v>0.24</v>
      </c>
      <c r="M18" s="172">
        <f t="shared" si="3"/>
        <v>45139</v>
      </c>
      <c r="N18" s="154">
        <f t="shared" si="4"/>
        <v>0</v>
      </c>
      <c r="O18" s="153" t="str">
        <f t="shared" si="5"/>
        <v/>
      </c>
      <c r="P18" s="152"/>
      <c r="Q18" s="153"/>
      <c r="R18" s="143">
        <v>4.2699999999999996</v>
      </c>
      <c r="S18" s="154"/>
      <c r="T18" s="154">
        <v>0.24</v>
      </c>
      <c r="U18" s="143">
        <v>0.35</v>
      </c>
      <c r="V18" s="143"/>
      <c r="W18" s="172">
        <v>45139</v>
      </c>
      <c r="X18" s="164"/>
      <c r="Y18" s="165"/>
      <c r="Z18" s="143"/>
      <c r="AA18" s="143"/>
      <c r="AB18" s="166"/>
      <c r="AC18" s="167"/>
      <c r="AD18" s="165"/>
      <c r="AE18" s="164"/>
      <c r="AF18" s="190"/>
    </row>
    <row r="19" spans="1:38" s="15" customFormat="1" ht="23.1" customHeight="1" x14ac:dyDescent="0.2">
      <c r="A19" s="187"/>
      <c r="B19" s="192"/>
      <c r="C19" s="195"/>
      <c r="D19" s="185"/>
      <c r="E19" s="204"/>
      <c r="F19" s="206"/>
      <c r="G19" s="197"/>
      <c r="H19" s="197"/>
      <c r="I19" s="202"/>
      <c r="J19" s="152">
        <f t="shared" si="0"/>
        <v>0.35</v>
      </c>
      <c r="K19" s="172">
        <f t="shared" si="1"/>
        <v>45261</v>
      </c>
      <c r="L19" s="154">
        <f t="shared" si="2"/>
        <v>0.25</v>
      </c>
      <c r="M19" s="172">
        <f t="shared" si="3"/>
        <v>45261</v>
      </c>
      <c r="N19" s="154">
        <f t="shared" si="4"/>
        <v>0</v>
      </c>
      <c r="O19" s="153" t="str">
        <f t="shared" si="5"/>
        <v/>
      </c>
      <c r="P19" s="152"/>
      <c r="Q19" s="153"/>
      <c r="R19" s="143">
        <v>4.2699999999999996</v>
      </c>
      <c r="S19" s="154"/>
      <c r="T19" s="154">
        <v>0.25</v>
      </c>
      <c r="U19" s="143">
        <v>0.35</v>
      </c>
      <c r="V19" s="143"/>
      <c r="W19" s="172">
        <v>45261</v>
      </c>
      <c r="X19" s="164"/>
      <c r="Y19" s="165"/>
      <c r="Z19" s="143"/>
      <c r="AA19" s="143"/>
      <c r="AB19" s="166"/>
      <c r="AC19" s="167"/>
      <c r="AD19" s="165"/>
      <c r="AE19" s="164"/>
      <c r="AF19" s="190"/>
    </row>
    <row r="20" spans="1:38" s="15" customFormat="1" ht="23.1" customHeight="1" x14ac:dyDescent="0.2">
      <c r="A20" s="187"/>
      <c r="B20" s="192"/>
      <c r="C20" s="195"/>
      <c r="D20" s="185"/>
      <c r="E20" s="204"/>
      <c r="F20" s="206"/>
      <c r="G20" s="197"/>
      <c r="H20" s="197"/>
      <c r="I20" s="202"/>
      <c r="J20" s="152">
        <f t="shared" si="0"/>
        <v>0.35</v>
      </c>
      <c r="K20" s="172">
        <f t="shared" si="1"/>
        <v>45444</v>
      </c>
      <c r="L20" s="154">
        <f t="shared" si="2"/>
        <v>0.25</v>
      </c>
      <c r="M20" s="172">
        <f t="shared" si="3"/>
        <v>45444</v>
      </c>
      <c r="N20" s="154">
        <f t="shared" si="4"/>
        <v>0</v>
      </c>
      <c r="O20" s="153" t="str">
        <f t="shared" si="5"/>
        <v/>
      </c>
      <c r="P20" s="152"/>
      <c r="Q20" s="153"/>
      <c r="R20" s="143">
        <v>4.2699999999999996</v>
      </c>
      <c r="S20" s="154"/>
      <c r="T20" s="154">
        <v>0.25</v>
      </c>
      <c r="U20" s="143">
        <v>0.35</v>
      </c>
      <c r="V20" s="143"/>
      <c r="W20" s="172">
        <v>45444</v>
      </c>
      <c r="X20" s="164"/>
      <c r="Y20" s="165"/>
      <c r="Z20" s="143"/>
      <c r="AA20" s="143"/>
      <c r="AB20" s="166"/>
      <c r="AC20" s="167"/>
      <c r="AD20" s="165"/>
      <c r="AE20" s="164"/>
      <c r="AF20" s="190"/>
    </row>
    <row r="21" spans="1:38" s="15" customFormat="1" ht="23.1" customHeight="1" x14ac:dyDescent="0.2">
      <c r="A21" s="187"/>
      <c r="B21" s="192"/>
      <c r="C21" s="195"/>
      <c r="D21" s="185"/>
      <c r="E21" s="204"/>
      <c r="F21" s="206"/>
      <c r="G21" s="197"/>
      <c r="H21" s="197"/>
      <c r="I21" s="202"/>
      <c r="J21" s="152">
        <f>U21</f>
        <v>0.35</v>
      </c>
      <c r="K21" s="172">
        <f>IF(J21&gt;0,W21,"")</f>
        <v>45474</v>
      </c>
      <c r="L21" s="154">
        <f>T21</f>
        <v>0.25</v>
      </c>
      <c r="M21" s="172">
        <f>IF(L21&gt;0,W21,"")</f>
        <v>45474</v>
      </c>
      <c r="N21" s="154">
        <f>S21</f>
        <v>0</v>
      </c>
      <c r="O21" s="153" t="str">
        <f>IF(N21&gt;0,W21,"")</f>
        <v/>
      </c>
      <c r="P21" s="152"/>
      <c r="Q21" s="153"/>
      <c r="R21" s="143">
        <v>4.2699999999999996</v>
      </c>
      <c r="S21" s="154"/>
      <c r="T21" s="154">
        <v>0.25</v>
      </c>
      <c r="U21" s="143">
        <v>0.35</v>
      </c>
      <c r="V21" s="143"/>
      <c r="W21" s="172">
        <v>45474</v>
      </c>
      <c r="X21" s="164"/>
      <c r="Y21" s="165"/>
      <c r="Z21" s="143"/>
      <c r="AA21" s="143"/>
      <c r="AB21" s="166"/>
      <c r="AC21" s="167"/>
      <c r="AD21" s="165"/>
      <c r="AE21" s="164"/>
      <c r="AF21" s="190"/>
    </row>
    <row r="22" spans="1:38" s="15" customFormat="1" ht="23.1" customHeight="1" x14ac:dyDescent="0.2">
      <c r="A22" s="187"/>
      <c r="B22" s="192"/>
      <c r="C22" s="195"/>
      <c r="D22" s="185"/>
      <c r="E22" s="204"/>
      <c r="F22" s="206"/>
      <c r="G22" s="197"/>
      <c r="H22" s="197"/>
      <c r="I22" s="202"/>
      <c r="J22" s="152">
        <f>U22</f>
        <v>0.35</v>
      </c>
      <c r="K22" s="172">
        <f>IF(J22&gt;0,W22,"")</f>
        <v>45627</v>
      </c>
      <c r="L22" s="154">
        <f>T22</f>
        <v>0.26</v>
      </c>
      <c r="M22" s="172">
        <f>IF(L22&gt;0,W22,"")</f>
        <v>45627</v>
      </c>
      <c r="N22" s="154">
        <f>S22</f>
        <v>0</v>
      </c>
      <c r="O22" s="153" t="str">
        <f>IF(N22&gt;0,W22,"")</f>
        <v/>
      </c>
      <c r="P22" s="152"/>
      <c r="Q22" s="153"/>
      <c r="R22" s="143">
        <v>4.2699999999999996</v>
      </c>
      <c r="S22" s="154"/>
      <c r="T22" s="154">
        <v>0.26</v>
      </c>
      <c r="U22" s="143">
        <v>0.35</v>
      </c>
      <c r="V22" s="143"/>
      <c r="W22" s="172">
        <v>45627</v>
      </c>
      <c r="X22" s="164"/>
      <c r="Y22" s="165"/>
      <c r="Z22" s="143"/>
      <c r="AA22" s="143"/>
      <c r="AB22" s="166"/>
      <c r="AC22" s="167"/>
      <c r="AD22" s="165"/>
      <c r="AE22" s="164"/>
      <c r="AF22" s="190"/>
    </row>
    <row r="23" spans="1:38" s="15" customFormat="1" ht="23.1" customHeight="1" x14ac:dyDescent="0.2">
      <c r="A23" s="187"/>
      <c r="B23" s="192"/>
      <c r="C23" s="195"/>
      <c r="D23" s="185"/>
      <c r="E23" s="204"/>
      <c r="F23" s="206"/>
      <c r="G23" s="197"/>
      <c r="H23" s="197"/>
      <c r="I23" s="202"/>
      <c r="J23" s="152">
        <f>U23</f>
        <v>0</v>
      </c>
      <c r="K23" s="153" t="str">
        <f>IF(J23&gt;0,W23,"")</f>
        <v/>
      </c>
      <c r="L23" s="154">
        <f>T23</f>
        <v>0.26</v>
      </c>
      <c r="M23" s="172">
        <f>IF(L23&gt;0,W23,"")</f>
        <v>45658</v>
      </c>
      <c r="N23" s="154">
        <f>S23</f>
        <v>0</v>
      </c>
      <c r="O23" s="153" t="str">
        <f>IF(N23&gt;0,W23,"")</f>
        <v/>
      </c>
      <c r="P23" s="152"/>
      <c r="Q23" s="153"/>
      <c r="R23" s="143">
        <v>4.2699999999999996</v>
      </c>
      <c r="S23" s="154"/>
      <c r="T23" s="154">
        <v>0.26</v>
      </c>
      <c r="U23" s="143"/>
      <c r="V23" s="143"/>
      <c r="W23" s="172">
        <v>45658</v>
      </c>
      <c r="X23" s="164"/>
      <c r="Y23" s="165"/>
      <c r="Z23" s="143"/>
      <c r="AA23" s="143"/>
      <c r="AB23" s="166"/>
      <c r="AC23" s="167"/>
      <c r="AD23" s="165"/>
      <c r="AE23" s="164"/>
      <c r="AF23" s="190"/>
    </row>
    <row r="24" spans="1:38" s="15" customFormat="1" ht="23.1" customHeight="1" thickBot="1" x14ac:dyDescent="0.25">
      <c r="A24" s="187"/>
      <c r="B24" s="192"/>
      <c r="C24" s="195"/>
      <c r="D24" s="185"/>
      <c r="E24" s="204"/>
      <c r="F24" s="206"/>
      <c r="G24" s="197"/>
      <c r="H24" s="197"/>
      <c r="I24" s="202"/>
      <c r="J24" s="152">
        <f t="shared" si="0"/>
        <v>0</v>
      </c>
      <c r="K24" s="153" t="str">
        <f t="shared" si="1"/>
        <v/>
      </c>
      <c r="L24" s="154">
        <f t="shared" si="2"/>
        <v>0</v>
      </c>
      <c r="M24" s="153" t="str">
        <f t="shared" si="3"/>
        <v/>
      </c>
      <c r="N24" s="154">
        <f t="shared" si="4"/>
        <v>0</v>
      </c>
      <c r="O24" s="153" t="str">
        <f t="shared" si="5"/>
        <v/>
      </c>
      <c r="P24" s="152"/>
      <c r="Q24" s="153"/>
      <c r="R24" s="143"/>
      <c r="S24" s="154"/>
      <c r="T24" s="154"/>
      <c r="U24" s="143"/>
      <c r="V24" s="143"/>
      <c r="W24" s="153"/>
      <c r="X24" s="164"/>
      <c r="Y24" s="165"/>
      <c r="Z24" s="143"/>
      <c r="AA24" s="143"/>
      <c r="AB24" s="166"/>
      <c r="AC24" s="167"/>
      <c r="AD24" s="165"/>
      <c r="AE24" s="164"/>
      <c r="AF24" s="190"/>
    </row>
    <row r="25" spans="1:38" s="15" customFormat="1" ht="18.95" customHeight="1" x14ac:dyDescent="0.2">
      <c r="A25" s="186">
        <v>2</v>
      </c>
      <c r="B25" s="191" t="s">
        <v>82</v>
      </c>
      <c r="C25" s="193"/>
      <c r="D25" s="183" t="s">
        <v>84</v>
      </c>
      <c r="E25" s="203"/>
      <c r="F25" s="205" t="s">
        <v>88</v>
      </c>
      <c r="G25" s="196" t="s">
        <v>89</v>
      </c>
      <c r="H25" s="198">
        <v>5.7</v>
      </c>
      <c r="I25" s="200" t="s">
        <v>39</v>
      </c>
      <c r="J25" s="138">
        <f t="shared" ref="J25:J38" si="6">U25</f>
        <v>0</v>
      </c>
      <c r="K25" s="139" t="str">
        <f t="shared" ref="K25:K38" si="7">IF(J25&gt;0,W25,"")</f>
        <v/>
      </c>
      <c r="L25" s="140">
        <f t="shared" ref="L25:L38" si="8">T25</f>
        <v>0.31</v>
      </c>
      <c r="M25" s="171">
        <f t="shared" ref="M25:M38" si="9">IF(L25&gt;0,W25,"")</f>
        <v>43891</v>
      </c>
      <c r="N25" s="140">
        <f t="shared" ref="N25:N38" si="10">S25</f>
        <v>0</v>
      </c>
      <c r="O25" s="139" t="str">
        <f t="shared" ref="O25:O38" si="11">IF(N25&gt;0,W25,"")</f>
        <v/>
      </c>
      <c r="P25" s="141"/>
      <c r="Q25" s="142"/>
      <c r="R25" s="145">
        <v>4.9800000000000004</v>
      </c>
      <c r="S25" s="144"/>
      <c r="T25" s="144">
        <v>0.31</v>
      </c>
      <c r="U25" s="145"/>
      <c r="V25" s="145"/>
      <c r="W25" s="173">
        <v>43891</v>
      </c>
      <c r="X25" s="146">
        <v>12055327</v>
      </c>
      <c r="Y25" s="147">
        <v>38.06</v>
      </c>
      <c r="Z25" s="145"/>
      <c r="AA25" s="145">
        <v>57.05</v>
      </c>
      <c r="AB25" s="148" t="s">
        <v>95</v>
      </c>
      <c r="AC25" s="149">
        <v>352618315</v>
      </c>
      <c r="AD25" s="150"/>
      <c r="AE25" s="151">
        <f>AC25+AD25</f>
        <v>352618315</v>
      </c>
      <c r="AF25" s="189" t="s">
        <v>40</v>
      </c>
      <c r="AK25" s="16"/>
      <c r="AL25" s="16"/>
    </row>
    <row r="26" spans="1:38" s="15" customFormat="1" ht="18.95" customHeight="1" x14ac:dyDescent="0.2">
      <c r="A26" s="187"/>
      <c r="B26" s="192"/>
      <c r="C26" s="194"/>
      <c r="D26" s="184"/>
      <c r="E26" s="204"/>
      <c r="F26" s="206"/>
      <c r="G26" s="197"/>
      <c r="H26" s="199"/>
      <c r="I26" s="201"/>
      <c r="J26" s="152">
        <f t="shared" si="6"/>
        <v>0</v>
      </c>
      <c r="K26" s="153" t="str">
        <f t="shared" si="7"/>
        <v/>
      </c>
      <c r="L26" s="154">
        <f t="shared" si="8"/>
        <v>0.32</v>
      </c>
      <c r="M26" s="172">
        <f t="shared" si="9"/>
        <v>44044</v>
      </c>
      <c r="N26" s="154">
        <f t="shared" si="10"/>
        <v>0</v>
      </c>
      <c r="O26" s="153" t="str">
        <f t="shared" si="11"/>
        <v/>
      </c>
      <c r="P26" s="155"/>
      <c r="Q26" s="156"/>
      <c r="R26" s="143">
        <v>4.9800000000000004</v>
      </c>
      <c r="S26" s="157"/>
      <c r="T26" s="157">
        <v>0.32</v>
      </c>
      <c r="U26" s="158"/>
      <c r="V26" s="158"/>
      <c r="W26" s="174">
        <v>44044</v>
      </c>
      <c r="X26" s="159"/>
      <c r="Y26" s="160"/>
      <c r="Z26" s="158"/>
      <c r="AA26" s="158"/>
      <c r="AB26" s="161"/>
      <c r="AC26" s="162"/>
      <c r="AD26" s="163"/>
      <c r="AE26" s="110"/>
      <c r="AF26" s="190"/>
      <c r="AK26" s="16"/>
      <c r="AL26" s="16"/>
    </row>
    <row r="27" spans="1:38" s="15" customFormat="1" ht="18.95" customHeight="1" x14ac:dyDescent="0.2">
      <c r="A27" s="187"/>
      <c r="B27" s="192"/>
      <c r="C27" s="195"/>
      <c r="D27" s="185"/>
      <c r="E27" s="204"/>
      <c r="F27" s="206"/>
      <c r="G27" s="197"/>
      <c r="H27" s="197"/>
      <c r="I27" s="202"/>
      <c r="J27" s="152">
        <f t="shared" si="6"/>
        <v>0</v>
      </c>
      <c r="K27" s="153" t="str">
        <f t="shared" si="7"/>
        <v/>
      </c>
      <c r="L27" s="154">
        <f t="shared" si="8"/>
        <v>0.32</v>
      </c>
      <c r="M27" s="172">
        <f t="shared" si="9"/>
        <v>44256</v>
      </c>
      <c r="N27" s="154">
        <f t="shared" si="10"/>
        <v>0.05</v>
      </c>
      <c r="O27" s="172">
        <f t="shared" si="11"/>
        <v>44256</v>
      </c>
      <c r="P27" s="152"/>
      <c r="Q27" s="153"/>
      <c r="R27" s="143">
        <v>4.9800000000000004</v>
      </c>
      <c r="S27" s="154">
        <v>0.05</v>
      </c>
      <c r="T27" s="154">
        <v>0.32</v>
      </c>
      <c r="U27" s="143"/>
      <c r="V27" s="143"/>
      <c r="W27" s="172">
        <v>44256</v>
      </c>
      <c r="X27" s="164"/>
      <c r="Y27" s="165"/>
      <c r="Z27" s="143"/>
      <c r="AA27" s="143"/>
      <c r="AB27" s="166"/>
      <c r="AC27" s="167"/>
      <c r="AD27" s="165"/>
      <c r="AE27" s="164"/>
      <c r="AF27" s="190"/>
    </row>
    <row r="28" spans="1:38" s="15" customFormat="1" ht="18.95" customHeight="1" x14ac:dyDescent="0.2">
      <c r="A28" s="187"/>
      <c r="B28" s="192"/>
      <c r="C28" s="195"/>
      <c r="D28" s="185"/>
      <c r="E28" s="204"/>
      <c r="F28" s="206"/>
      <c r="G28" s="197"/>
      <c r="H28" s="197"/>
      <c r="I28" s="202"/>
      <c r="J28" s="152">
        <f t="shared" si="6"/>
        <v>0</v>
      </c>
      <c r="K28" s="153" t="str">
        <f t="shared" si="7"/>
        <v/>
      </c>
      <c r="L28" s="154">
        <f t="shared" si="8"/>
        <v>0.33</v>
      </c>
      <c r="M28" s="172">
        <f t="shared" si="9"/>
        <v>44409</v>
      </c>
      <c r="N28" s="154">
        <f t="shared" si="10"/>
        <v>0.05</v>
      </c>
      <c r="O28" s="172">
        <f t="shared" si="11"/>
        <v>44409</v>
      </c>
      <c r="P28" s="152"/>
      <c r="Q28" s="153"/>
      <c r="R28" s="143">
        <v>4.9800000000000004</v>
      </c>
      <c r="S28" s="154">
        <v>0.05</v>
      </c>
      <c r="T28" s="154">
        <v>0.33</v>
      </c>
      <c r="U28" s="143"/>
      <c r="V28" s="143"/>
      <c r="W28" s="172">
        <v>44409</v>
      </c>
      <c r="X28" s="164"/>
      <c r="Y28" s="165"/>
      <c r="Z28" s="143"/>
      <c r="AA28" s="143"/>
      <c r="AB28" s="166"/>
      <c r="AC28" s="167"/>
      <c r="AD28" s="165"/>
      <c r="AE28" s="164"/>
      <c r="AF28" s="190"/>
    </row>
    <row r="29" spans="1:38" s="15" customFormat="1" ht="18.95" customHeight="1" x14ac:dyDescent="0.2">
      <c r="A29" s="187"/>
      <c r="B29" s="192"/>
      <c r="C29" s="195"/>
      <c r="D29" s="185"/>
      <c r="E29" s="204"/>
      <c r="F29" s="206"/>
      <c r="G29" s="197"/>
      <c r="H29" s="197"/>
      <c r="I29" s="202"/>
      <c r="J29" s="152">
        <f t="shared" si="6"/>
        <v>0</v>
      </c>
      <c r="K29" s="153" t="str">
        <f t="shared" si="7"/>
        <v/>
      </c>
      <c r="L29" s="154">
        <f t="shared" si="8"/>
        <v>0.33</v>
      </c>
      <c r="M29" s="172">
        <f t="shared" si="9"/>
        <v>44621</v>
      </c>
      <c r="N29" s="154">
        <f t="shared" si="10"/>
        <v>0.06</v>
      </c>
      <c r="O29" s="172">
        <f t="shared" si="11"/>
        <v>44621</v>
      </c>
      <c r="P29" s="152"/>
      <c r="Q29" s="153"/>
      <c r="R29" s="143">
        <v>4.9800000000000004</v>
      </c>
      <c r="S29" s="154">
        <v>0.06</v>
      </c>
      <c r="T29" s="154">
        <v>0.33</v>
      </c>
      <c r="U29" s="143"/>
      <c r="V29" s="143"/>
      <c r="W29" s="172">
        <v>44621</v>
      </c>
      <c r="X29" s="164"/>
      <c r="Y29" s="165"/>
      <c r="Z29" s="143"/>
      <c r="AA29" s="143"/>
      <c r="AB29" s="166"/>
      <c r="AC29" s="167"/>
      <c r="AD29" s="165"/>
      <c r="AE29" s="164"/>
      <c r="AF29" s="190"/>
    </row>
    <row r="30" spans="1:38" s="15" customFormat="1" ht="18.95" customHeight="1" x14ac:dyDescent="0.2">
      <c r="A30" s="187"/>
      <c r="B30" s="192"/>
      <c r="C30" s="195"/>
      <c r="D30" s="185"/>
      <c r="E30" s="204"/>
      <c r="F30" s="206"/>
      <c r="G30" s="197"/>
      <c r="H30" s="197"/>
      <c r="I30" s="202"/>
      <c r="J30" s="152">
        <f t="shared" si="6"/>
        <v>0</v>
      </c>
      <c r="K30" s="153" t="str">
        <f t="shared" si="7"/>
        <v/>
      </c>
      <c r="L30" s="154">
        <f t="shared" si="8"/>
        <v>0.34</v>
      </c>
      <c r="M30" s="172">
        <f t="shared" si="9"/>
        <v>44774</v>
      </c>
      <c r="N30" s="154">
        <f t="shared" si="10"/>
        <v>0.06</v>
      </c>
      <c r="O30" s="172">
        <f t="shared" si="11"/>
        <v>44774</v>
      </c>
      <c r="P30" s="152"/>
      <c r="Q30" s="153"/>
      <c r="R30" s="143">
        <v>4.9800000000000004</v>
      </c>
      <c r="S30" s="154">
        <v>0.06</v>
      </c>
      <c r="T30" s="154">
        <v>0.34</v>
      </c>
      <c r="U30" s="143"/>
      <c r="V30" s="143"/>
      <c r="W30" s="172">
        <v>44774</v>
      </c>
      <c r="X30" s="164"/>
      <c r="Y30" s="165"/>
      <c r="Z30" s="143"/>
      <c r="AA30" s="143"/>
      <c r="AB30" s="166"/>
      <c r="AC30" s="167"/>
      <c r="AD30" s="165"/>
      <c r="AE30" s="164"/>
      <c r="AF30" s="190"/>
    </row>
    <row r="31" spans="1:38" s="15" customFormat="1" ht="18.95" customHeight="1" x14ac:dyDescent="0.2">
      <c r="A31" s="187"/>
      <c r="B31" s="192"/>
      <c r="C31" s="195"/>
      <c r="D31" s="185"/>
      <c r="E31" s="204"/>
      <c r="F31" s="206"/>
      <c r="G31" s="197"/>
      <c r="H31" s="197"/>
      <c r="I31" s="202"/>
      <c r="J31" s="152">
        <f t="shared" si="6"/>
        <v>0</v>
      </c>
      <c r="K31" s="153" t="str">
        <f t="shared" si="7"/>
        <v/>
      </c>
      <c r="L31" s="154">
        <f t="shared" si="8"/>
        <v>0.34</v>
      </c>
      <c r="M31" s="172">
        <f t="shared" si="9"/>
        <v>44986</v>
      </c>
      <c r="N31" s="154">
        <f t="shared" si="10"/>
        <v>7.0000000000000007E-2</v>
      </c>
      <c r="O31" s="172">
        <f t="shared" si="11"/>
        <v>44986</v>
      </c>
      <c r="P31" s="152"/>
      <c r="Q31" s="153"/>
      <c r="R31" s="143">
        <v>4.9800000000000004</v>
      </c>
      <c r="S31" s="154">
        <v>7.0000000000000007E-2</v>
      </c>
      <c r="T31" s="154">
        <v>0.34</v>
      </c>
      <c r="U31" s="143"/>
      <c r="V31" s="143"/>
      <c r="W31" s="172">
        <v>44986</v>
      </c>
      <c r="X31" s="164"/>
      <c r="Y31" s="165"/>
      <c r="Z31" s="143"/>
      <c r="AA31" s="143"/>
      <c r="AB31" s="166"/>
      <c r="AC31" s="167"/>
      <c r="AD31" s="165"/>
      <c r="AE31" s="164"/>
      <c r="AF31" s="190"/>
    </row>
    <row r="32" spans="1:38" s="15" customFormat="1" ht="18.95" customHeight="1" x14ac:dyDescent="0.2">
      <c r="A32" s="187"/>
      <c r="B32" s="192"/>
      <c r="C32" s="195"/>
      <c r="D32" s="185"/>
      <c r="E32" s="204"/>
      <c r="F32" s="206"/>
      <c r="G32" s="197"/>
      <c r="H32" s="197"/>
      <c r="I32" s="202"/>
      <c r="J32" s="152">
        <f>U32</f>
        <v>0</v>
      </c>
      <c r="K32" s="153" t="str">
        <f>IF(J32&gt;0,W32,"")</f>
        <v/>
      </c>
      <c r="L32" s="154">
        <f>T32</f>
        <v>0.35</v>
      </c>
      <c r="M32" s="172">
        <f>IF(L32&gt;0,W32,"")</f>
        <v>45078</v>
      </c>
      <c r="N32" s="154">
        <f>S32</f>
        <v>7.0000000000000007E-2</v>
      </c>
      <c r="O32" s="172">
        <f>IF(N32&gt;0,W32,"")</f>
        <v>45078</v>
      </c>
      <c r="P32" s="152"/>
      <c r="Q32" s="153"/>
      <c r="R32" s="143">
        <v>4.9800000000000004</v>
      </c>
      <c r="S32" s="154">
        <v>7.0000000000000007E-2</v>
      </c>
      <c r="T32" s="154">
        <v>0.35</v>
      </c>
      <c r="U32" s="143"/>
      <c r="V32" s="143"/>
      <c r="W32" s="172">
        <v>45078</v>
      </c>
      <c r="X32" s="164"/>
      <c r="Y32" s="165"/>
      <c r="Z32" s="143"/>
      <c r="AA32" s="143"/>
      <c r="AB32" s="166"/>
      <c r="AC32" s="167"/>
      <c r="AD32" s="165"/>
      <c r="AE32" s="164"/>
      <c r="AF32" s="190"/>
    </row>
    <row r="33" spans="1:33" s="15" customFormat="1" ht="18.95" customHeight="1" x14ac:dyDescent="0.2">
      <c r="A33" s="187"/>
      <c r="B33" s="192"/>
      <c r="C33" s="195"/>
      <c r="D33" s="185"/>
      <c r="E33" s="204"/>
      <c r="F33" s="206"/>
      <c r="G33" s="197"/>
      <c r="H33" s="197"/>
      <c r="I33" s="202"/>
      <c r="J33" s="152">
        <f>U33</f>
        <v>0</v>
      </c>
      <c r="K33" s="153" t="str">
        <f>IF(J33&gt;0,W33,"")</f>
        <v/>
      </c>
      <c r="L33" s="154">
        <f>T33</f>
        <v>0.35</v>
      </c>
      <c r="M33" s="172">
        <f>IF(L33&gt;0,W33,"")</f>
        <v>45139</v>
      </c>
      <c r="N33" s="154">
        <f>S33</f>
        <v>7.0000000000000007E-2</v>
      </c>
      <c r="O33" s="172">
        <f>IF(N33&gt;0,W33,"")</f>
        <v>45139</v>
      </c>
      <c r="P33" s="152"/>
      <c r="Q33" s="153"/>
      <c r="R33" s="143">
        <v>4.9800000000000004</v>
      </c>
      <c r="S33" s="154">
        <v>7.0000000000000007E-2</v>
      </c>
      <c r="T33" s="154">
        <v>0.35</v>
      </c>
      <c r="U33" s="143"/>
      <c r="V33" s="143"/>
      <c r="W33" s="172">
        <v>45139</v>
      </c>
      <c r="X33" s="164"/>
      <c r="Y33" s="165"/>
      <c r="Z33" s="143"/>
      <c r="AA33" s="143"/>
      <c r="AB33" s="166"/>
      <c r="AC33" s="167"/>
      <c r="AD33" s="165"/>
      <c r="AE33" s="164"/>
      <c r="AF33" s="190"/>
    </row>
    <row r="34" spans="1:33" s="15" customFormat="1" ht="18.95" customHeight="1" x14ac:dyDescent="0.2">
      <c r="A34" s="187"/>
      <c r="B34" s="192"/>
      <c r="C34" s="195"/>
      <c r="D34" s="185"/>
      <c r="E34" s="204"/>
      <c r="F34" s="206"/>
      <c r="G34" s="197"/>
      <c r="H34" s="197"/>
      <c r="I34" s="202"/>
      <c r="J34" s="152">
        <f t="shared" si="6"/>
        <v>0</v>
      </c>
      <c r="K34" s="153" t="str">
        <f t="shared" si="7"/>
        <v/>
      </c>
      <c r="L34" s="154">
        <f t="shared" si="8"/>
        <v>0.35</v>
      </c>
      <c r="M34" s="172">
        <f t="shared" si="9"/>
        <v>45200</v>
      </c>
      <c r="N34" s="154">
        <f t="shared" si="10"/>
        <v>0.08</v>
      </c>
      <c r="O34" s="172">
        <f t="shared" si="11"/>
        <v>45200</v>
      </c>
      <c r="P34" s="152"/>
      <c r="Q34" s="153"/>
      <c r="R34" s="143">
        <v>4.9800000000000004</v>
      </c>
      <c r="S34" s="154">
        <v>0.08</v>
      </c>
      <c r="T34" s="154">
        <v>0.35</v>
      </c>
      <c r="U34" s="143"/>
      <c r="V34" s="143"/>
      <c r="W34" s="172">
        <v>45200</v>
      </c>
      <c r="X34" s="164"/>
      <c r="Y34" s="165"/>
      <c r="Z34" s="143"/>
      <c r="AA34" s="143"/>
      <c r="AB34" s="166"/>
      <c r="AC34" s="167"/>
      <c r="AD34" s="165"/>
      <c r="AE34" s="164"/>
      <c r="AF34" s="190"/>
    </row>
    <row r="35" spans="1:33" s="15" customFormat="1" ht="18.95" customHeight="1" x14ac:dyDescent="0.2">
      <c r="A35" s="187"/>
      <c r="B35" s="192"/>
      <c r="C35" s="195"/>
      <c r="D35" s="185"/>
      <c r="E35" s="204"/>
      <c r="F35" s="206"/>
      <c r="G35" s="197"/>
      <c r="H35" s="197"/>
      <c r="I35" s="202"/>
      <c r="J35" s="152"/>
      <c r="K35" s="153"/>
      <c r="L35" s="154">
        <f t="shared" si="8"/>
        <v>0.35</v>
      </c>
      <c r="M35" s="153"/>
      <c r="N35" s="154"/>
      <c r="O35" s="153"/>
      <c r="P35" s="152"/>
      <c r="Q35" s="153"/>
      <c r="R35" s="143">
        <v>5.7</v>
      </c>
      <c r="S35" s="154"/>
      <c r="T35" s="154">
        <v>0.35</v>
      </c>
      <c r="U35" s="143"/>
      <c r="V35" s="143"/>
      <c r="W35" s="172">
        <v>45352</v>
      </c>
      <c r="X35" s="164"/>
      <c r="Y35" s="165"/>
      <c r="Z35" s="143"/>
      <c r="AA35" s="143"/>
      <c r="AB35" s="166"/>
      <c r="AC35" s="167"/>
      <c r="AD35" s="165"/>
      <c r="AE35" s="164"/>
      <c r="AF35" s="190"/>
    </row>
    <row r="36" spans="1:33" s="15" customFormat="1" ht="18.95" customHeight="1" x14ac:dyDescent="0.2">
      <c r="A36" s="187"/>
      <c r="B36" s="192"/>
      <c r="C36" s="195"/>
      <c r="D36" s="185"/>
      <c r="E36" s="204"/>
      <c r="F36" s="206"/>
      <c r="G36" s="197"/>
      <c r="H36" s="197"/>
      <c r="I36" s="202"/>
      <c r="J36" s="152"/>
      <c r="K36" s="153"/>
      <c r="L36" s="154">
        <f t="shared" si="8"/>
        <v>0.36</v>
      </c>
      <c r="M36" s="153"/>
      <c r="N36" s="154"/>
      <c r="O36" s="153"/>
      <c r="P36" s="152"/>
      <c r="Q36" s="153"/>
      <c r="R36" s="143">
        <v>5.7</v>
      </c>
      <c r="S36" s="154"/>
      <c r="T36" s="154">
        <v>0.36</v>
      </c>
      <c r="U36" s="143"/>
      <c r="V36" s="143"/>
      <c r="W36" s="172">
        <v>45444</v>
      </c>
      <c r="X36" s="164"/>
      <c r="Y36" s="165"/>
      <c r="Z36" s="143"/>
      <c r="AA36" s="143"/>
      <c r="AB36" s="166"/>
      <c r="AC36" s="167"/>
      <c r="AD36" s="165"/>
      <c r="AE36" s="164"/>
      <c r="AF36" s="190"/>
    </row>
    <row r="37" spans="1:33" s="15" customFormat="1" ht="18.95" customHeight="1" x14ac:dyDescent="0.2">
      <c r="A37" s="187"/>
      <c r="B37" s="192"/>
      <c r="C37" s="195"/>
      <c r="D37" s="185"/>
      <c r="E37" s="204"/>
      <c r="F37" s="206"/>
      <c r="G37" s="197"/>
      <c r="H37" s="197"/>
      <c r="I37" s="202"/>
      <c r="J37" s="152"/>
      <c r="K37" s="153"/>
      <c r="L37" s="154">
        <f t="shared" si="8"/>
        <v>0.36</v>
      </c>
      <c r="M37" s="153"/>
      <c r="N37" s="154"/>
      <c r="O37" s="153"/>
      <c r="P37" s="152"/>
      <c r="Q37" s="153"/>
      <c r="R37" s="143">
        <v>5.7</v>
      </c>
      <c r="S37" s="154"/>
      <c r="T37" s="154">
        <v>0.36</v>
      </c>
      <c r="U37" s="143"/>
      <c r="V37" s="143"/>
      <c r="W37" s="172">
        <v>45689</v>
      </c>
      <c r="X37" s="164"/>
      <c r="Y37" s="165"/>
      <c r="Z37" s="143"/>
      <c r="AA37" s="143"/>
      <c r="AB37" s="166"/>
      <c r="AC37" s="167"/>
      <c r="AD37" s="165"/>
      <c r="AE37" s="164"/>
      <c r="AF37" s="190"/>
    </row>
    <row r="38" spans="1:33" s="15" customFormat="1" ht="18.95" customHeight="1" x14ac:dyDescent="0.2">
      <c r="A38" s="187"/>
      <c r="B38" s="192"/>
      <c r="C38" s="195"/>
      <c r="D38" s="185"/>
      <c r="E38" s="204"/>
      <c r="F38" s="206"/>
      <c r="G38" s="197"/>
      <c r="H38" s="197"/>
      <c r="I38" s="202"/>
      <c r="J38" s="152">
        <f t="shared" si="6"/>
        <v>0</v>
      </c>
      <c r="K38" s="153" t="str">
        <f t="shared" si="7"/>
        <v/>
      </c>
      <c r="L38" s="154">
        <f t="shared" si="8"/>
        <v>0</v>
      </c>
      <c r="M38" s="153" t="str">
        <f t="shared" si="9"/>
        <v/>
      </c>
      <c r="N38" s="154">
        <f t="shared" si="10"/>
        <v>0</v>
      </c>
      <c r="O38" s="153" t="str">
        <f t="shared" si="11"/>
        <v/>
      </c>
      <c r="P38" s="152"/>
      <c r="Q38" s="153"/>
      <c r="R38" s="143"/>
      <c r="S38" s="154"/>
      <c r="T38" s="154"/>
      <c r="U38" s="143"/>
      <c r="V38" s="143"/>
      <c r="W38" s="153"/>
      <c r="X38" s="164"/>
      <c r="Y38" s="165"/>
      <c r="Z38" s="143"/>
      <c r="AA38" s="143"/>
      <c r="AB38" s="166"/>
      <c r="AC38" s="167"/>
      <c r="AD38" s="165"/>
      <c r="AE38" s="164"/>
      <c r="AF38" s="190"/>
    </row>
    <row r="39" spans="1:33" s="21" customFormat="1" ht="18" customHeight="1" x14ac:dyDescent="0.2">
      <c r="A39" s="188" t="s">
        <v>10</v>
      </c>
      <c r="B39" s="188"/>
      <c r="C39" s="33"/>
      <c r="D39" s="34"/>
      <c r="E39" s="34"/>
      <c r="F39" s="34"/>
      <c r="G39" s="34"/>
      <c r="H39" s="34"/>
      <c r="I39" s="34"/>
      <c r="J39" s="34"/>
      <c r="K39" s="35"/>
      <c r="L39" s="3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182" t="s">
        <v>92</v>
      </c>
      <c r="Y39" s="182"/>
      <c r="Z39" s="182"/>
      <c r="AA39" s="182"/>
      <c r="AB39" s="210" t="s">
        <v>31</v>
      </c>
      <c r="AC39" s="178">
        <f>AC10</f>
        <v>581351131</v>
      </c>
      <c r="AD39" s="180">
        <f>AD13</f>
        <v>0</v>
      </c>
      <c r="AE39" s="178">
        <f>AC39+AD39</f>
        <v>581351131</v>
      </c>
      <c r="AF39" s="168"/>
      <c r="AG39" s="20"/>
    </row>
    <row r="40" spans="1:33" s="21" customFormat="1" ht="18" customHeight="1" x14ac:dyDescent="0.2">
      <c r="A40" s="188"/>
      <c r="B40" s="188"/>
      <c r="C40" s="36" t="s">
        <v>90</v>
      </c>
      <c r="D40" s="36"/>
      <c r="E40" s="36"/>
      <c r="F40" s="36"/>
      <c r="G40" s="36"/>
      <c r="H40" s="36"/>
      <c r="I40" s="36"/>
      <c r="J40" s="36"/>
      <c r="K40" s="37"/>
      <c r="L40" s="41" t="s">
        <v>91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/>
      <c r="X40" s="182" t="s">
        <v>30</v>
      </c>
      <c r="Y40" s="182"/>
      <c r="Z40" s="182"/>
      <c r="AA40" s="182"/>
      <c r="AB40" s="211"/>
      <c r="AC40" s="179"/>
      <c r="AD40" s="181"/>
      <c r="AE40" s="179"/>
      <c r="AF40" s="169"/>
      <c r="AG40" s="20"/>
    </row>
    <row r="41" spans="1:33" x14ac:dyDescent="0.2">
      <c r="AG41" s="14"/>
    </row>
    <row r="42" spans="1:33" x14ac:dyDescent="0.2">
      <c r="X42" s="23" t="s">
        <v>26</v>
      </c>
      <c r="AG42" s="14"/>
    </row>
  </sheetData>
  <mergeCells count="53">
    <mergeCell ref="A4:AF4"/>
    <mergeCell ref="AE7:AE8"/>
    <mergeCell ref="AC7:AD7"/>
    <mergeCell ref="AF13:AF24"/>
    <mergeCell ref="G13:G24"/>
    <mergeCell ref="A13:A24"/>
    <mergeCell ref="B7:B8"/>
    <mergeCell ref="C7:C8"/>
    <mergeCell ref="N7:O7"/>
    <mergeCell ref="A7:A8"/>
    <mergeCell ref="AF7:AF8"/>
    <mergeCell ref="D7:D8"/>
    <mergeCell ref="AB7:AB8"/>
    <mergeCell ref="E7:E8"/>
    <mergeCell ref="F7:F8"/>
    <mergeCell ref="G7:G8"/>
    <mergeCell ref="L7:M7"/>
    <mergeCell ref="Y7:Z7"/>
    <mergeCell ref="J7:K7"/>
    <mergeCell ref="F13:F24"/>
    <mergeCell ref="H7:I7"/>
    <mergeCell ref="H13:H24"/>
    <mergeCell ref="I13:I24"/>
    <mergeCell ref="AA7:AA8"/>
    <mergeCell ref="AB39:AB40"/>
    <mergeCell ref="P7:Q7"/>
    <mergeCell ref="X7:X8"/>
    <mergeCell ref="R7:W7"/>
    <mergeCell ref="X40:AA40"/>
    <mergeCell ref="AF25:AF38"/>
    <mergeCell ref="B25:B38"/>
    <mergeCell ref="C25:C38"/>
    <mergeCell ref="G25:G38"/>
    <mergeCell ref="H25:H38"/>
    <mergeCell ref="I25:I38"/>
    <mergeCell ref="E25:E38"/>
    <mergeCell ref="F25:F38"/>
    <mergeCell ref="AD39:AD40"/>
    <mergeCell ref="AE39:AE40"/>
    <mergeCell ref="X39:AA39"/>
    <mergeCell ref="D25:D38"/>
    <mergeCell ref="A25:A38"/>
    <mergeCell ref="A39:B40"/>
    <mergeCell ref="A1:F1"/>
    <mergeCell ref="A2:F2"/>
    <mergeCell ref="G3:AC3"/>
    <mergeCell ref="M1:X1"/>
    <mergeCell ref="M2:X2"/>
    <mergeCell ref="AC39:AC40"/>
    <mergeCell ref="B13:B24"/>
    <mergeCell ref="C13:C24"/>
    <mergeCell ref="D13:D24"/>
    <mergeCell ref="E13:E24"/>
  </mergeCells>
  <phoneticPr fontId="0" type="noConversion"/>
  <printOptions horizontalCentered="1"/>
  <pageMargins left="0.25" right="0.25" top="0.5" bottom="0.5" header="0" footer="0.25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workbookViewId="0">
      <selection activeCell="D64" sqref="D64"/>
    </sheetView>
  </sheetViews>
  <sheetFormatPr defaultRowHeight="12.75" x14ac:dyDescent="0.2"/>
  <cols>
    <col min="1" max="1" width="4.28515625" style="43" bestFit="1" customWidth="1"/>
    <col min="2" max="2" width="9.7109375" style="43" bestFit="1" customWidth="1"/>
    <col min="3" max="3" width="5" style="43" bestFit="1" customWidth="1"/>
    <col min="4" max="4" width="9.28515625" style="43" bestFit="1" customWidth="1"/>
    <col min="5" max="5" width="6.28515625" style="43" customWidth="1"/>
    <col min="6" max="6" width="7" style="43" bestFit="1" customWidth="1"/>
    <col min="7" max="7" width="7" style="43" customWidth="1"/>
    <col min="8" max="8" width="10.7109375" style="43" customWidth="1"/>
    <col min="9" max="9" width="7.7109375" style="43" bestFit="1" customWidth="1"/>
    <col min="10" max="10" width="14.85546875" style="43" bestFit="1" customWidth="1"/>
    <col min="11" max="11" width="13.85546875" style="43" customWidth="1"/>
    <col min="12" max="12" width="11.140625" style="43" hidden="1" customWidth="1"/>
    <col min="13" max="13" width="9.140625" style="43"/>
    <col min="14" max="14" width="27.140625" style="43" customWidth="1"/>
    <col min="15" max="15" width="14.5703125" style="43" bestFit="1" customWidth="1"/>
    <col min="16" max="16" width="11.140625" style="43" bestFit="1" customWidth="1"/>
    <col min="17" max="16384" width="9.140625" style="43"/>
  </cols>
  <sheetData>
    <row r="1" spans="1:23" ht="20.25" x14ac:dyDescent="0.2">
      <c r="A1" s="230" t="s">
        <v>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N1" s="44" t="s">
        <v>74</v>
      </c>
      <c r="O1" s="45"/>
      <c r="P1" s="46"/>
      <c r="Q1" s="46"/>
      <c r="R1" s="47"/>
      <c r="S1" s="47"/>
      <c r="T1" s="48"/>
    </row>
    <row r="2" spans="1:23" ht="20.25" x14ac:dyDescent="0.2">
      <c r="N2" s="44"/>
      <c r="O2" s="45"/>
      <c r="P2" s="46"/>
      <c r="Q2" s="49"/>
      <c r="R2" s="47"/>
      <c r="S2" s="47"/>
      <c r="T2" s="48"/>
    </row>
    <row r="3" spans="1:23" ht="57" x14ac:dyDescent="0.2">
      <c r="A3" s="231" t="s">
        <v>42</v>
      </c>
      <c r="B3" s="231" t="s">
        <v>43</v>
      </c>
      <c r="C3" s="231" t="s">
        <v>44</v>
      </c>
      <c r="D3" s="231" t="s">
        <v>45</v>
      </c>
      <c r="E3" s="231" t="s">
        <v>46</v>
      </c>
      <c r="F3" s="231"/>
      <c r="G3" s="232" t="s">
        <v>47</v>
      </c>
      <c r="H3" s="233"/>
      <c r="I3" s="231" t="s">
        <v>48</v>
      </c>
      <c r="J3" s="231" t="s">
        <v>49</v>
      </c>
      <c r="K3" s="231" t="s">
        <v>50</v>
      </c>
      <c r="N3" s="51"/>
      <c r="O3" s="52" t="s">
        <v>66</v>
      </c>
      <c r="P3" s="53" t="s">
        <v>52</v>
      </c>
      <c r="Q3" s="53" t="s">
        <v>53</v>
      </c>
      <c r="R3" s="54" t="s">
        <v>54</v>
      </c>
      <c r="S3" s="54" t="s">
        <v>55</v>
      </c>
      <c r="T3" s="55" t="s">
        <v>56</v>
      </c>
    </row>
    <row r="4" spans="1:23" ht="31.5" x14ac:dyDescent="0.2">
      <c r="A4" s="231"/>
      <c r="B4" s="231"/>
      <c r="C4" s="231"/>
      <c r="D4" s="231"/>
      <c r="E4" s="50" t="s">
        <v>57</v>
      </c>
      <c r="F4" s="50" t="s">
        <v>58</v>
      </c>
      <c r="G4" s="50" t="s">
        <v>57</v>
      </c>
      <c r="H4" s="50" t="s">
        <v>58</v>
      </c>
      <c r="I4" s="231"/>
      <c r="J4" s="231"/>
      <c r="K4" s="231"/>
      <c r="N4" s="56"/>
      <c r="O4" s="57" t="s">
        <v>67</v>
      </c>
      <c r="P4" s="57">
        <v>45664</v>
      </c>
      <c r="Q4" s="58" t="s">
        <v>69</v>
      </c>
      <c r="R4" s="58" t="s">
        <v>68</v>
      </c>
      <c r="S4" s="59" t="s">
        <v>76</v>
      </c>
      <c r="T4" s="60" t="s">
        <v>70</v>
      </c>
    </row>
    <row r="5" spans="1:23" x14ac:dyDescent="0.2">
      <c r="A5" s="61">
        <v>1</v>
      </c>
      <c r="B5" s="62">
        <v>44013</v>
      </c>
      <c r="C5" s="61">
        <v>3.86</v>
      </c>
      <c r="D5" s="61">
        <v>0.35</v>
      </c>
      <c r="E5" s="63"/>
      <c r="F5" s="61">
        <f>C5*E5</f>
        <v>0</v>
      </c>
      <c r="G5" s="64">
        <v>0.21</v>
      </c>
      <c r="H5" s="61">
        <f>(C5+D5+F5)*G5</f>
        <v>0.8841</v>
      </c>
      <c r="I5" s="61">
        <f>C5+D5+F5+H5</f>
        <v>5.0941000000000001</v>
      </c>
      <c r="J5" s="65">
        <v>1490000</v>
      </c>
      <c r="K5" s="65">
        <f>I5*J5</f>
        <v>7590209</v>
      </c>
      <c r="L5" s="66">
        <f>SUM(K5:K10)</f>
        <v>45967543</v>
      </c>
    </row>
    <row r="6" spans="1:23" x14ac:dyDescent="0.2">
      <c r="A6" s="61">
        <v>2</v>
      </c>
      <c r="B6" s="62">
        <v>44044</v>
      </c>
      <c r="C6" s="61">
        <v>3.86</v>
      </c>
      <c r="D6" s="61">
        <v>0.35</v>
      </c>
      <c r="E6" s="63"/>
      <c r="F6" s="61">
        <f t="shared" ref="F6:F64" si="0">C6*E6</f>
        <v>0</v>
      </c>
      <c r="G6" s="64">
        <v>0.21</v>
      </c>
      <c r="H6" s="61">
        <f t="shared" ref="H6:H64" si="1">(C6+D6+F6)*G6</f>
        <v>0.8841</v>
      </c>
      <c r="I6" s="61">
        <f t="shared" ref="I6:I64" si="2">C6+D6+F6+H6</f>
        <v>5.0941000000000001</v>
      </c>
      <c r="J6" s="65">
        <v>1490000</v>
      </c>
      <c r="K6" s="65">
        <f t="shared" ref="K6:K64" si="3">I6*J6</f>
        <v>7590209</v>
      </c>
      <c r="L6" s="68"/>
      <c r="N6" s="67" t="s">
        <v>59</v>
      </c>
      <c r="O6" s="67" t="s">
        <v>60</v>
      </c>
    </row>
    <row r="7" spans="1:23" x14ac:dyDescent="0.2">
      <c r="A7" s="61">
        <v>3</v>
      </c>
      <c r="B7" s="62">
        <v>44075</v>
      </c>
      <c r="C7" s="61">
        <v>3.86</v>
      </c>
      <c r="D7" s="61">
        <v>0.35</v>
      </c>
      <c r="E7" s="63"/>
      <c r="F7" s="61">
        <f t="shared" si="0"/>
        <v>0</v>
      </c>
      <c r="G7" s="64">
        <v>0.21</v>
      </c>
      <c r="H7" s="61">
        <f t="shared" si="1"/>
        <v>0.8841</v>
      </c>
      <c r="I7" s="61">
        <f t="shared" si="2"/>
        <v>5.0941000000000001</v>
      </c>
      <c r="J7" s="65">
        <v>1490000</v>
      </c>
      <c r="K7" s="65">
        <f t="shared" si="3"/>
        <v>7590209</v>
      </c>
      <c r="L7" s="68"/>
      <c r="N7" s="43" t="s">
        <v>61</v>
      </c>
      <c r="O7" s="43">
        <f>5*3</f>
        <v>15</v>
      </c>
      <c r="P7" s="69">
        <f>ROUND(O7*K66,0)</f>
        <v>142958010</v>
      </c>
    </row>
    <row r="8" spans="1:23" x14ac:dyDescent="0.2">
      <c r="A8" s="61">
        <v>4</v>
      </c>
      <c r="B8" s="62">
        <v>44105</v>
      </c>
      <c r="C8" s="61">
        <v>3.86</v>
      </c>
      <c r="D8" s="61">
        <v>0.35</v>
      </c>
      <c r="E8" s="63"/>
      <c r="F8" s="61">
        <f t="shared" si="0"/>
        <v>0</v>
      </c>
      <c r="G8" s="64">
        <v>0.21</v>
      </c>
      <c r="H8" s="61">
        <f t="shared" si="1"/>
        <v>0.8841</v>
      </c>
      <c r="I8" s="61">
        <f t="shared" si="2"/>
        <v>5.0941000000000001</v>
      </c>
      <c r="J8" s="65">
        <v>1490000</v>
      </c>
      <c r="K8" s="65">
        <f t="shared" si="3"/>
        <v>7590209</v>
      </c>
      <c r="L8" s="66"/>
      <c r="N8" s="43" t="s">
        <v>62</v>
      </c>
      <c r="O8" s="43">
        <v>5</v>
      </c>
      <c r="P8" s="69">
        <f>ROUND(O8*K66,0)</f>
        <v>47652670</v>
      </c>
    </row>
    <row r="9" spans="1:23" x14ac:dyDescent="0.2">
      <c r="A9" s="61">
        <v>5</v>
      </c>
      <c r="B9" s="62">
        <v>44136</v>
      </c>
      <c r="C9" s="61">
        <v>3.86</v>
      </c>
      <c r="D9" s="61">
        <v>0.35</v>
      </c>
      <c r="E9" s="63"/>
      <c r="F9" s="61">
        <f t="shared" si="0"/>
        <v>0</v>
      </c>
      <c r="G9" s="64">
        <v>0.21</v>
      </c>
      <c r="H9" s="61">
        <f t="shared" si="1"/>
        <v>0.8841</v>
      </c>
      <c r="I9" s="61">
        <f t="shared" si="2"/>
        <v>5.0941000000000001</v>
      </c>
      <c r="J9" s="65">
        <v>1490000</v>
      </c>
      <c r="K9" s="65">
        <f t="shared" si="3"/>
        <v>7590209</v>
      </c>
      <c r="L9" s="68"/>
      <c r="N9" s="43" t="s">
        <v>63</v>
      </c>
      <c r="O9" s="43">
        <f>(28-20)/2</f>
        <v>4</v>
      </c>
      <c r="P9" s="69">
        <f>ROUND(O9*K66,0)</f>
        <v>38122136</v>
      </c>
    </row>
    <row r="10" spans="1:23" x14ac:dyDescent="0.2">
      <c r="A10" s="61">
        <v>6</v>
      </c>
      <c r="B10" s="62">
        <v>44166</v>
      </c>
      <c r="C10" s="61">
        <v>4.0599999999999996</v>
      </c>
      <c r="D10" s="61">
        <v>0.35</v>
      </c>
      <c r="E10" s="63"/>
      <c r="F10" s="61">
        <f t="shared" si="0"/>
        <v>0</v>
      </c>
      <c r="G10" s="64">
        <v>0.22</v>
      </c>
      <c r="H10" s="61">
        <f t="shared" si="1"/>
        <v>0.97019999999999984</v>
      </c>
      <c r="I10" s="61">
        <f t="shared" si="2"/>
        <v>5.3801999999999994</v>
      </c>
      <c r="J10" s="65">
        <v>1490000</v>
      </c>
      <c r="K10" s="65">
        <f t="shared" si="3"/>
        <v>8016497.9999999991</v>
      </c>
      <c r="L10" s="68"/>
      <c r="O10" s="43">
        <f>SUM(O7:O9)</f>
        <v>24</v>
      </c>
      <c r="P10" s="70">
        <f>ROUND(O10*K66,0)</f>
        <v>228732816</v>
      </c>
    </row>
    <row r="11" spans="1:23" ht="20.25" x14ac:dyDescent="0.2">
      <c r="A11" s="61">
        <v>7</v>
      </c>
      <c r="B11" s="62">
        <v>44197</v>
      </c>
      <c r="C11" s="61">
        <v>4.0599999999999996</v>
      </c>
      <c r="D11" s="61">
        <v>0.35</v>
      </c>
      <c r="E11" s="63"/>
      <c r="F11" s="61">
        <f t="shared" si="0"/>
        <v>0</v>
      </c>
      <c r="G11" s="64">
        <v>0.22</v>
      </c>
      <c r="H11" s="61">
        <f t="shared" si="1"/>
        <v>0.97019999999999984</v>
      </c>
      <c r="I11" s="61">
        <f t="shared" si="2"/>
        <v>5.3801999999999994</v>
      </c>
      <c r="J11" s="65">
        <v>1490000</v>
      </c>
      <c r="K11" s="65">
        <f t="shared" si="3"/>
        <v>8016497.9999999991</v>
      </c>
      <c r="L11" s="66">
        <f>SUM(K11:K13)</f>
        <v>24049493.999999996</v>
      </c>
      <c r="N11" s="71"/>
      <c r="O11" s="72"/>
      <c r="P11" s="73"/>
      <c r="Q11" s="73"/>
      <c r="R11" s="74"/>
      <c r="S11" s="74"/>
      <c r="T11" s="75"/>
      <c r="U11" s="48"/>
    </row>
    <row r="12" spans="1:23" ht="20.25" x14ac:dyDescent="0.2">
      <c r="A12" s="61">
        <v>8</v>
      </c>
      <c r="B12" s="62">
        <v>44228</v>
      </c>
      <c r="C12" s="61">
        <v>4.0599999999999996</v>
      </c>
      <c r="D12" s="61">
        <v>0.35</v>
      </c>
      <c r="E12" s="63"/>
      <c r="F12" s="61">
        <f t="shared" si="0"/>
        <v>0</v>
      </c>
      <c r="G12" s="64">
        <v>0.22</v>
      </c>
      <c r="H12" s="61">
        <f t="shared" si="1"/>
        <v>0.97019999999999984</v>
      </c>
      <c r="I12" s="61">
        <f t="shared" si="2"/>
        <v>5.3801999999999994</v>
      </c>
      <c r="J12" s="65">
        <v>1490000</v>
      </c>
      <c r="K12" s="65">
        <f t="shared" si="3"/>
        <v>8016497.9999999991</v>
      </c>
      <c r="L12" s="68"/>
      <c r="N12" s="71"/>
      <c r="O12" s="72"/>
      <c r="P12" s="73"/>
      <c r="Q12" s="76"/>
      <c r="R12" s="74"/>
      <c r="S12" s="74"/>
      <c r="T12" s="75"/>
      <c r="U12" s="48"/>
    </row>
    <row r="13" spans="1:23" ht="14.25" x14ac:dyDescent="0.2">
      <c r="A13" s="61">
        <v>9</v>
      </c>
      <c r="B13" s="62">
        <v>44256</v>
      </c>
      <c r="C13" s="61">
        <v>4.0599999999999996</v>
      </c>
      <c r="D13" s="61">
        <v>0.35</v>
      </c>
      <c r="E13" s="63"/>
      <c r="F13" s="61">
        <f t="shared" si="0"/>
        <v>0</v>
      </c>
      <c r="G13" s="64">
        <v>0.22</v>
      </c>
      <c r="H13" s="61">
        <f t="shared" si="1"/>
        <v>0.97019999999999984</v>
      </c>
      <c r="I13" s="61">
        <f t="shared" si="2"/>
        <v>5.3801999999999994</v>
      </c>
      <c r="J13" s="65">
        <v>1490000</v>
      </c>
      <c r="K13" s="65">
        <f t="shared" si="3"/>
        <v>8016497.9999999991</v>
      </c>
      <c r="L13" s="68"/>
      <c r="N13" s="77"/>
      <c r="O13" s="78"/>
      <c r="P13" s="79"/>
      <c r="Q13" s="79"/>
      <c r="R13" s="80"/>
      <c r="S13" s="80"/>
      <c r="T13" s="81"/>
      <c r="U13" s="82"/>
    </row>
    <row r="14" spans="1:23" ht="15.75" x14ac:dyDescent="0.2">
      <c r="A14" s="61">
        <v>10</v>
      </c>
      <c r="B14" s="62">
        <v>44287</v>
      </c>
      <c r="C14" s="61">
        <v>4.0599999999999996</v>
      </c>
      <c r="D14" s="61">
        <v>0.35</v>
      </c>
      <c r="E14" s="63"/>
      <c r="F14" s="61">
        <f t="shared" si="0"/>
        <v>0</v>
      </c>
      <c r="G14" s="64">
        <v>0.22</v>
      </c>
      <c r="H14" s="61">
        <f t="shared" si="1"/>
        <v>0.97019999999999984</v>
      </c>
      <c r="I14" s="61">
        <f t="shared" si="2"/>
        <v>5.3801999999999994</v>
      </c>
      <c r="J14" s="65">
        <v>1490000</v>
      </c>
      <c r="K14" s="65">
        <f t="shared" si="3"/>
        <v>8016497.9999999991</v>
      </c>
      <c r="L14" s="66">
        <f>SUM(K14:K22)</f>
        <v>72214190.999999985</v>
      </c>
      <c r="N14" s="83"/>
      <c r="O14" s="84"/>
      <c r="P14" s="84"/>
      <c r="Q14" s="85"/>
      <c r="R14" s="86"/>
      <c r="S14" s="86"/>
      <c r="T14" s="87"/>
      <c r="U14" s="88"/>
      <c r="W14" s="95"/>
    </row>
    <row r="15" spans="1:23" x14ac:dyDescent="0.2">
      <c r="A15" s="61">
        <v>11</v>
      </c>
      <c r="B15" s="62">
        <v>44317</v>
      </c>
      <c r="C15" s="61">
        <v>4.0599999999999996</v>
      </c>
      <c r="D15" s="61">
        <v>0.35</v>
      </c>
      <c r="E15" s="63"/>
      <c r="F15" s="61">
        <f t="shared" si="0"/>
        <v>0</v>
      </c>
      <c r="G15" s="64">
        <v>0.22</v>
      </c>
      <c r="H15" s="61">
        <f t="shared" si="1"/>
        <v>0.97019999999999984</v>
      </c>
      <c r="I15" s="61">
        <f t="shared" si="2"/>
        <v>5.3801999999999994</v>
      </c>
      <c r="J15" s="65">
        <v>1490000</v>
      </c>
      <c r="K15" s="65">
        <f t="shared" si="3"/>
        <v>8016497.9999999991</v>
      </c>
      <c r="L15" s="66"/>
    </row>
    <row r="16" spans="1:23" x14ac:dyDescent="0.2">
      <c r="A16" s="61">
        <v>12</v>
      </c>
      <c r="B16" s="62">
        <v>44348</v>
      </c>
      <c r="C16" s="61">
        <v>4.0599999999999996</v>
      </c>
      <c r="D16" s="61">
        <v>0.35</v>
      </c>
      <c r="E16" s="63"/>
      <c r="F16" s="61">
        <f t="shared" si="0"/>
        <v>0</v>
      </c>
      <c r="G16" s="64">
        <v>0.22</v>
      </c>
      <c r="H16" s="61">
        <f t="shared" si="1"/>
        <v>0.97019999999999984</v>
      </c>
      <c r="I16" s="61">
        <f t="shared" si="2"/>
        <v>5.3801999999999994</v>
      </c>
      <c r="J16" s="65">
        <v>1490000</v>
      </c>
      <c r="K16" s="65">
        <f t="shared" si="3"/>
        <v>8016497.9999999991</v>
      </c>
      <c r="L16" s="68"/>
    </row>
    <row r="17" spans="1:17" x14ac:dyDescent="0.2">
      <c r="A17" s="61">
        <v>13</v>
      </c>
      <c r="B17" s="62">
        <v>44378</v>
      </c>
      <c r="C17" s="61">
        <v>4.0599999999999996</v>
      </c>
      <c r="D17" s="61">
        <v>0.35</v>
      </c>
      <c r="E17" s="63"/>
      <c r="F17" s="61">
        <f t="shared" si="0"/>
        <v>0</v>
      </c>
      <c r="G17" s="64">
        <v>0.22</v>
      </c>
      <c r="H17" s="61">
        <f t="shared" si="1"/>
        <v>0.97019999999999984</v>
      </c>
      <c r="I17" s="61">
        <f t="shared" si="2"/>
        <v>5.3801999999999994</v>
      </c>
      <c r="J17" s="65">
        <v>1490000</v>
      </c>
      <c r="K17" s="65">
        <f t="shared" si="3"/>
        <v>8016497.9999999991</v>
      </c>
      <c r="L17" s="68"/>
      <c r="O17" s="89"/>
      <c r="P17" s="90"/>
      <c r="Q17" s="90"/>
    </row>
    <row r="18" spans="1:17" x14ac:dyDescent="0.2">
      <c r="A18" s="61">
        <v>14</v>
      </c>
      <c r="B18" s="62">
        <v>44409</v>
      </c>
      <c r="C18" s="61">
        <v>4.0599999999999996</v>
      </c>
      <c r="D18" s="61">
        <v>0.35</v>
      </c>
      <c r="E18" s="63"/>
      <c r="F18" s="61">
        <f t="shared" si="0"/>
        <v>0</v>
      </c>
      <c r="G18" s="64">
        <v>0.22</v>
      </c>
      <c r="H18" s="61">
        <f t="shared" si="1"/>
        <v>0.97019999999999984</v>
      </c>
      <c r="I18" s="61">
        <f t="shared" si="2"/>
        <v>5.3801999999999994</v>
      </c>
      <c r="J18" s="65">
        <v>1490000</v>
      </c>
      <c r="K18" s="65">
        <f t="shared" si="3"/>
        <v>8016497.9999999991</v>
      </c>
      <c r="L18" s="68"/>
      <c r="O18" s="90"/>
      <c r="P18" s="90"/>
      <c r="Q18" s="90"/>
    </row>
    <row r="19" spans="1:17" x14ac:dyDescent="0.2">
      <c r="A19" s="61">
        <v>15</v>
      </c>
      <c r="B19" s="62">
        <v>44440</v>
      </c>
      <c r="C19" s="61">
        <v>4.0599999999999996</v>
      </c>
      <c r="D19" s="61">
        <v>0.35</v>
      </c>
      <c r="E19" s="63"/>
      <c r="F19" s="61">
        <f t="shared" si="0"/>
        <v>0</v>
      </c>
      <c r="G19" s="64">
        <v>0.22</v>
      </c>
      <c r="H19" s="61">
        <f t="shared" si="1"/>
        <v>0.97019999999999984</v>
      </c>
      <c r="I19" s="61">
        <f t="shared" si="2"/>
        <v>5.3801999999999994</v>
      </c>
      <c r="J19" s="65">
        <v>1490000</v>
      </c>
      <c r="K19" s="65">
        <f t="shared" si="3"/>
        <v>8016497.9999999991</v>
      </c>
      <c r="L19" s="68"/>
      <c r="O19" s="90"/>
      <c r="P19" s="90"/>
      <c r="Q19" s="91"/>
    </row>
    <row r="20" spans="1:17" x14ac:dyDescent="0.2">
      <c r="A20" s="61">
        <v>16</v>
      </c>
      <c r="B20" s="62">
        <v>44470</v>
      </c>
      <c r="C20" s="61">
        <v>4.0599999999999996</v>
      </c>
      <c r="D20" s="61">
        <v>0.35</v>
      </c>
      <c r="E20" s="63"/>
      <c r="F20" s="61">
        <f t="shared" si="0"/>
        <v>0</v>
      </c>
      <c r="G20" s="64">
        <v>0.22</v>
      </c>
      <c r="H20" s="61">
        <f t="shared" si="1"/>
        <v>0.97019999999999984</v>
      </c>
      <c r="I20" s="61">
        <f t="shared" si="2"/>
        <v>5.3801999999999994</v>
      </c>
      <c r="J20" s="65">
        <v>1490000</v>
      </c>
      <c r="K20" s="65">
        <f t="shared" si="3"/>
        <v>8016497.9999999991</v>
      </c>
      <c r="L20" s="66"/>
      <c r="O20" s="90"/>
      <c r="P20" s="90"/>
      <c r="Q20" s="91"/>
    </row>
    <row r="21" spans="1:17" x14ac:dyDescent="0.2">
      <c r="A21" s="61">
        <v>17</v>
      </c>
      <c r="B21" s="62">
        <v>44501</v>
      </c>
      <c r="C21" s="61">
        <v>4.0599999999999996</v>
      </c>
      <c r="D21" s="61">
        <v>0.35</v>
      </c>
      <c r="E21" s="63"/>
      <c r="F21" s="61">
        <f t="shared" si="0"/>
        <v>0</v>
      </c>
      <c r="G21" s="64">
        <v>0.22</v>
      </c>
      <c r="H21" s="61">
        <f t="shared" si="1"/>
        <v>0.97019999999999984</v>
      </c>
      <c r="I21" s="61">
        <f t="shared" si="2"/>
        <v>5.3801999999999994</v>
      </c>
      <c r="J21" s="65">
        <v>1490000</v>
      </c>
      <c r="K21" s="65">
        <f t="shared" si="3"/>
        <v>8016497.9999999991</v>
      </c>
      <c r="L21" s="68"/>
      <c r="O21" s="90"/>
      <c r="P21" s="90"/>
      <c r="Q21" s="91"/>
    </row>
    <row r="22" spans="1:17" x14ac:dyDescent="0.2">
      <c r="A22" s="61">
        <v>18</v>
      </c>
      <c r="B22" s="62">
        <v>44531</v>
      </c>
      <c r="C22" s="61">
        <v>4.0599999999999996</v>
      </c>
      <c r="D22" s="61">
        <v>0.35</v>
      </c>
      <c r="E22" s="63"/>
      <c r="F22" s="61">
        <f t="shared" si="0"/>
        <v>0</v>
      </c>
      <c r="G22" s="64">
        <v>0.23</v>
      </c>
      <c r="H22" s="61">
        <f t="shared" si="1"/>
        <v>1.0143</v>
      </c>
      <c r="I22" s="61">
        <f t="shared" si="2"/>
        <v>5.4242999999999988</v>
      </c>
      <c r="J22" s="65">
        <v>1490000</v>
      </c>
      <c r="K22" s="65">
        <f t="shared" si="3"/>
        <v>8082206.9999999981</v>
      </c>
      <c r="L22" s="68"/>
      <c r="O22" s="90"/>
      <c r="P22" s="90"/>
      <c r="Q22" s="92"/>
    </row>
    <row r="23" spans="1:17" x14ac:dyDescent="0.2">
      <c r="A23" s="61">
        <v>19</v>
      </c>
      <c r="B23" s="62">
        <v>44562</v>
      </c>
      <c r="C23" s="61">
        <v>4.0599999999999996</v>
      </c>
      <c r="D23" s="61">
        <v>0.35</v>
      </c>
      <c r="E23" s="63"/>
      <c r="F23" s="61">
        <f t="shared" si="0"/>
        <v>0</v>
      </c>
      <c r="G23" s="64">
        <v>0.23</v>
      </c>
      <c r="H23" s="61">
        <f t="shared" si="1"/>
        <v>1.0143</v>
      </c>
      <c r="I23" s="61">
        <f t="shared" si="2"/>
        <v>5.4242999999999988</v>
      </c>
      <c r="J23" s="65">
        <v>1490000</v>
      </c>
      <c r="K23" s="65">
        <f t="shared" si="3"/>
        <v>8082206.9999999981</v>
      </c>
      <c r="L23" s="66">
        <f>SUM(K23:K34)</f>
        <v>97427255.799999982</v>
      </c>
      <c r="O23" s="90"/>
      <c r="P23" s="90"/>
      <c r="Q23" s="90"/>
    </row>
    <row r="24" spans="1:17" x14ac:dyDescent="0.2">
      <c r="A24" s="61">
        <v>20</v>
      </c>
      <c r="B24" s="62">
        <v>44593</v>
      </c>
      <c r="C24" s="61">
        <v>4.0599999999999996</v>
      </c>
      <c r="D24" s="61">
        <v>0.35</v>
      </c>
      <c r="E24" s="63"/>
      <c r="F24" s="61">
        <f t="shared" si="0"/>
        <v>0</v>
      </c>
      <c r="G24" s="64">
        <v>0.23</v>
      </c>
      <c r="H24" s="61">
        <f t="shared" si="1"/>
        <v>1.0143</v>
      </c>
      <c r="I24" s="61">
        <f t="shared" si="2"/>
        <v>5.4242999999999988</v>
      </c>
      <c r="J24" s="65">
        <v>1490000</v>
      </c>
      <c r="K24" s="65">
        <f t="shared" si="3"/>
        <v>8082206.9999999981</v>
      </c>
      <c r="L24" s="66"/>
    </row>
    <row r="25" spans="1:17" x14ac:dyDescent="0.2">
      <c r="A25" s="61">
        <v>21</v>
      </c>
      <c r="B25" s="62">
        <v>44621</v>
      </c>
      <c r="C25" s="61">
        <v>4.0599999999999996</v>
      </c>
      <c r="D25" s="61">
        <v>0.35</v>
      </c>
      <c r="E25" s="63"/>
      <c r="F25" s="61">
        <f t="shared" si="0"/>
        <v>0</v>
      </c>
      <c r="G25" s="64">
        <v>0.23</v>
      </c>
      <c r="H25" s="61">
        <f t="shared" si="1"/>
        <v>1.0143</v>
      </c>
      <c r="I25" s="61">
        <f t="shared" si="2"/>
        <v>5.4242999999999988</v>
      </c>
      <c r="J25" s="65">
        <v>1490000</v>
      </c>
      <c r="K25" s="65">
        <f t="shared" si="3"/>
        <v>8082206.9999999981</v>
      </c>
      <c r="L25" s="68"/>
    </row>
    <row r="26" spans="1:17" x14ac:dyDescent="0.2">
      <c r="A26" s="61">
        <v>22</v>
      </c>
      <c r="B26" s="62">
        <v>44652</v>
      </c>
      <c r="C26" s="61">
        <v>4.0599999999999996</v>
      </c>
      <c r="D26" s="61">
        <v>0.35</v>
      </c>
      <c r="E26" s="63"/>
      <c r="F26" s="61">
        <f t="shared" si="0"/>
        <v>0</v>
      </c>
      <c r="G26" s="64">
        <v>0.23</v>
      </c>
      <c r="H26" s="61">
        <f t="shared" si="1"/>
        <v>1.0143</v>
      </c>
      <c r="I26" s="61">
        <f t="shared" si="2"/>
        <v>5.4242999999999988</v>
      </c>
      <c r="J26" s="65">
        <v>1490000</v>
      </c>
      <c r="K26" s="65">
        <f t="shared" si="3"/>
        <v>8082206.9999999981</v>
      </c>
      <c r="L26" s="68"/>
    </row>
    <row r="27" spans="1:17" x14ac:dyDescent="0.2">
      <c r="A27" s="61">
        <v>23</v>
      </c>
      <c r="B27" s="62">
        <v>44682</v>
      </c>
      <c r="C27" s="61">
        <v>4.0599999999999996</v>
      </c>
      <c r="D27" s="61">
        <v>0.35</v>
      </c>
      <c r="E27" s="63"/>
      <c r="F27" s="61">
        <f t="shared" si="0"/>
        <v>0</v>
      </c>
      <c r="G27" s="64">
        <v>0.23</v>
      </c>
      <c r="H27" s="61">
        <f t="shared" si="1"/>
        <v>1.0143</v>
      </c>
      <c r="I27" s="61">
        <f t="shared" si="2"/>
        <v>5.4242999999999988</v>
      </c>
      <c r="J27" s="65">
        <v>1490000</v>
      </c>
      <c r="K27" s="65">
        <f t="shared" si="3"/>
        <v>8082206.9999999981</v>
      </c>
      <c r="L27" s="66"/>
    </row>
    <row r="28" spans="1:17" x14ac:dyDescent="0.2">
      <c r="A28" s="61">
        <v>24</v>
      </c>
      <c r="B28" s="62">
        <v>44713</v>
      </c>
      <c r="C28" s="61">
        <v>4.0599999999999996</v>
      </c>
      <c r="D28" s="61">
        <v>0.35</v>
      </c>
      <c r="E28" s="63"/>
      <c r="F28" s="61">
        <f t="shared" si="0"/>
        <v>0</v>
      </c>
      <c r="G28" s="64">
        <v>0.23</v>
      </c>
      <c r="H28" s="61">
        <f t="shared" si="1"/>
        <v>1.0143</v>
      </c>
      <c r="I28" s="61">
        <f t="shared" si="2"/>
        <v>5.4242999999999988</v>
      </c>
      <c r="J28" s="65">
        <v>1490000</v>
      </c>
      <c r="K28" s="65">
        <f t="shared" si="3"/>
        <v>8082206.9999999981</v>
      </c>
      <c r="L28" s="68"/>
    </row>
    <row r="29" spans="1:17" x14ac:dyDescent="0.2">
      <c r="A29" s="61">
        <v>25</v>
      </c>
      <c r="B29" s="62">
        <v>44743</v>
      </c>
      <c r="C29" s="61">
        <v>4.0599999999999996</v>
      </c>
      <c r="D29" s="61">
        <v>0.35</v>
      </c>
      <c r="E29" s="63"/>
      <c r="F29" s="61">
        <f t="shared" si="0"/>
        <v>0</v>
      </c>
      <c r="G29" s="64">
        <v>0.23</v>
      </c>
      <c r="H29" s="61">
        <f t="shared" si="1"/>
        <v>1.0143</v>
      </c>
      <c r="I29" s="61">
        <f t="shared" si="2"/>
        <v>5.4242999999999988</v>
      </c>
      <c r="J29" s="65">
        <v>1490000</v>
      </c>
      <c r="K29" s="65">
        <f t="shared" si="3"/>
        <v>8082206.9999999981</v>
      </c>
      <c r="L29" s="68"/>
    </row>
    <row r="30" spans="1:17" x14ac:dyDescent="0.2">
      <c r="A30" s="61">
        <v>26</v>
      </c>
      <c r="B30" s="62">
        <v>44774</v>
      </c>
      <c r="C30" s="61">
        <v>4.0599999999999996</v>
      </c>
      <c r="D30" s="61">
        <v>0.35</v>
      </c>
      <c r="E30" s="63"/>
      <c r="F30" s="61">
        <f t="shared" si="0"/>
        <v>0</v>
      </c>
      <c r="G30" s="64">
        <v>0.23</v>
      </c>
      <c r="H30" s="61">
        <f t="shared" si="1"/>
        <v>1.0143</v>
      </c>
      <c r="I30" s="61">
        <f t="shared" si="2"/>
        <v>5.4242999999999988</v>
      </c>
      <c r="J30" s="65">
        <v>1490000</v>
      </c>
      <c r="K30" s="65">
        <f t="shared" si="3"/>
        <v>8082206.9999999981</v>
      </c>
      <c r="L30" s="68"/>
    </row>
    <row r="31" spans="1:17" x14ac:dyDescent="0.2">
      <c r="A31" s="61">
        <v>27</v>
      </c>
      <c r="B31" s="62">
        <v>44805</v>
      </c>
      <c r="C31" s="61">
        <v>4.0599999999999996</v>
      </c>
      <c r="D31" s="61">
        <v>0.35</v>
      </c>
      <c r="E31" s="63"/>
      <c r="F31" s="61">
        <f t="shared" si="0"/>
        <v>0</v>
      </c>
      <c r="G31" s="64">
        <v>0.23</v>
      </c>
      <c r="H31" s="61">
        <f t="shared" si="1"/>
        <v>1.0143</v>
      </c>
      <c r="I31" s="61">
        <f t="shared" si="2"/>
        <v>5.4242999999999988</v>
      </c>
      <c r="J31" s="65">
        <v>1490000</v>
      </c>
      <c r="K31" s="65">
        <f t="shared" si="3"/>
        <v>8082206.9999999981</v>
      </c>
      <c r="L31" s="68"/>
    </row>
    <row r="32" spans="1:17" x14ac:dyDescent="0.2">
      <c r="A32" s="61">
        <v>28</v>
      </c>
      <c r="B32" s="62">
        <v>44835</v>
      </c>
      <c r="C32" s="61">
        <v>4.0599999999999996</v>
      </c>
      <c r="D32" s="61">
        <v>0.35</v>
      </c>
      <c r="E32" s="63"/>
      <c r="F32" s="61">
        <f t="shared" si="0"/>
        <v>0</v>
      </c>
      <c r="G32" s="64">
        <v>0.23</v>
      </c>
      <c r="H32" s="61">
        <f t="shared" si="1"/>
        <v>1.0143</v>
      </c>
      <c r="I32" s="61">
        <f t="shared" si="2"/>
        <v>5.4242999999999988</v>
      </c>
      <c r="J32" s="65">
        <v>1490000</v>
      </c>
      <c r="K32" s="65">
        <f t="shared" si="3"/>
        <v>8082206.9999999981</v>
      </c>
      <c r="L32" s="66"/>
    </row>
    <row r="33" spans="1:12" x14ac:dyDescent="0.2">
      <c r="A33" s="61">
        <v>29</v>
      </c>
      <c r="B33" s="62">
        <v>44866</v>
      </c>
      <c r="C33" s="61">
        <v>4.0599999999999996</v>
      </c>
      <c r="D33" s="61">
        <v>0.35</v>
      </c>
      <c r="E33" s="63"/>
      <c r="F33" s="61">
        <f t="shared" si="0"/>
        <v>0</v>
      </c>
      <c r="G33" s="64">
        <v>0.23</v>
      </c>
      <c r="H33" s="61">
        <f t="shared" si="1"/>
        <v>1.0143</v>
      </c>
      <c r="I33" s="61">
        <f t="shared" si="2"/>
        <v>5.4242999999999988</v>
      </c>
      <c r="J33" s="65">
        <v>1490000</v>
      </c>
      <c r="K33" s="65">
        <f t="shared" si="3"/>
        <v>8082206.9999999981</v>
      </c>
      <c r="L33" s="68"/>
    </row>
    <row r="34" spans="1:12" x14ac:dyDescent="0.2">
      <c r="A34" s="61">
        <v>30</v>
      </c>
      <c r="B34" s="62">
        <v>44896</v>
      </c>
      <c r="C34" s="61">
        <v>4.0599999999999996</v>
      </c>
      <c r="D34" s="61">
        <v>0.35</v>
      </c>
      <c r="E34" s="63">
        <v>0.05</v>
      </c>
      <c r="F34" s="61">
        <f t="shared" si="0"/>
        <v>0.20299999999999999</v>
      </c>
      <c r="G34" s="64">
        <v>0.24</v>
      </c>
      <c r="H34" s="61">
        <f t="shared" si="1"/>
        <v>1.1071199999999999</v>
      </c>
      <c r="I34" s="61">
        <f t="shared" si="2"/>
        <v>5.7201199999999996</v>
      </c>
      <c r="J34" s="65">
        <v>1490000</v>
      </c>
      <c r="K34" s="65">
        <f t="shared" si="3"/>
        <v>8522978.7999999989</v>
      </c>
      <c r="L34" s="68"/>
    </row>
    <row r="35" spans="1:12" x14ac:dyDescent="0.2">
      <c r="A35" s="61">
        <v>31</v>
      </c>
      <c r="B35" s="62">
        <v>44927</v>
      </c>
      <c r="C35" s="61">
        <v>4.0599999999999996</v>
      </c>
      <c r="D35" s="61">
        <v>0.35</v>
      </c>
      <c r="E35" s="63">
        <v>0.05</v>
      </c>
      <c r="F35" s="61">
        <f t="shared" si="0"/>
        <v>0.20299999999999999</v>
      </c>
      <c r="G35" s="64">
        <v>0.24</v>
      </c>
      <c r="H35" s="61">
        <f t="shared" si="1"/>
        <v>1.1071199999999999</v>
      </c>
      <c r="I35" s="61">
        <f t="shared" si="2"/>
        <v>5.7201199999999996</v>
      </c>
      <c r="J35" s="65">
        <v>1490000</v>
      </c>
      <c r="K35" s="65">
        <f t="shared" si="3"/>
        <v>8522978.7999999989</v>
      </c>
      <c r="L35" s="66">
        <f>SUM(K35:K46)</f>
        <v>113076448.79999998</v>
      </c>
    </row>
    <row r="36" spans="1:12" x14ac:dyDescent="0.2">
      <c r="A36" s="61">
        <v>32</v>
      </c>
      <c r="B36" s="62">
        <v>44958</v>
      </c>
      <c r="C36" s="61">
        <v>4.0599999999999996</v>
      </c>
      <c r="D36" s="61">
        <v>0.35</v>
      </c>
      <c r="E36" s="63">
        <v>0.05</v>
      </c>
      <c r="F36" s="61">
        <f t="shared" si="0"/>
        <v>0.20299999999999999</v>
      </c>
      <c r="G36" s="64">
        <v>0.24</v>
      </c>
      <c r="H36" s="61">
        <f t="shared" si="1"/>
        <v>1.1071199999999999</v>
      </c>
      <c r="I36" s="61">
        <f t="shared" si="2"/>
        <v>5.7201199999999996</v>
      </c>
      <c r="J36" s="65">
        <v>1490000</v>
      </c>
      <c r="K36" s="65">
        <f t="shared" si="3"/>
        <v>8522978.7999999989</v>
      </c>
      <c r="L36" s="66"/>
    </row>
    <row r="37" spans="1:12" x14ac:dyDescent="0.2">
      <c r="A37" s="61">
        <v>33</v>
      </c>
      <c r="B37" s="62">
        <v>44986</v>
      </c>
      <c r="C37" s="61">
        <v>4.0599999999999996</v>
      </c>
      <c r="D37" s="61">
        <v>0.35</v>
      </c>
      <c r="E37" s="63">
        <v>0.05</v>
      </c>
      <c r="F37" s="61">
        <f t="shared" si="0"/>
        <v>0.20299999999999999</v>
      </c>
      <c r="G37" s="64">
        <v>0.24</v>
      </c>
      <c r="H37" s="61">
        <f t="shared" si="1"/>
        <v>1.1071199999999999</v>
      </c>
      <c r="I37" s="61">
        <f t="shared" si="2"/>
        <v>5.7201199999999996</v>
      </c>
      <c r="J37" s="65">
        <v>1490000</v>
      </c>
      <c r="K37" s="65">
        <f t="shared" si="3"/>
        <v>8522978.7999999989</v>
      </c>
      <c r="L37" s="68"/>
    </row>
    <row r="38" spans="1:12" x14ac:dyDescent="0.2">
      <c r="A38" s="61">
        <v>34</v>
      </c>
      <c r="B38" s="62">
        <v>45017</v>
      </c>
      <c r="C38" s="61">
        <v>4.0599999999999996</v>
      </c>
      <c r="D38" s="61">
        <v>0.35</v>
      </c>
      <c r="E38" s="63">
        <v>0.05</v>
      </c>
      <c r="F38" s="61">
        <f t="shared" si="0"/>
        <v>0.20299999999999999</v>
      </c>
      <c r="G38" s="64">
        <v>0.24</v>
      </c>
      <c r="H38" s="61">
        <f t="shared" si="1"/>
        <v>1.1071199999999999</v>
      </c>
      <c r="I38" s="61">
        <f t="shared" si="2"/>
        <v>5.7201199999999996</v>
      </c>
      <c r="J38" s="65">
        <v>1490000</v>
      </c>
      <c r="K38" s="65">
        <f t="shared" si="3"/>
        <v>8522978.7999999989</v>
      </c>
      <c r="L38" s="68"/>
    </row>
    <row r="39" spans="1:12" x14ac:dyDescent="0.2">
      <c r="A39" s="61">
        <v>35</v>
      </c>
      <c r="B39" s="62">
        <v>45047</v>
      </c>
      <c r="C39" s="61">
        <v>4.0599999999999996</v>
      </c>
      <c r="D39" s="61">
        <v>0.35</v>
      </c>
      <c r="E39" s="63">
        <v>0.05</v>
      </c>
      <c r="F39" s="61">
        <f t="shared" si="0"/>
        <v>0.20299999999999999</v>
      </c>
      <c r="G39" s="64">
        <v>0.24</v>
      </c>
      <c r="H39" s="61">
        <f t="shared" si="1"/>
        <v>1.1071199999999999</v>
      </c>
      <c r="I39" s="61">
        <f t="shared" si="2"/>
        <v>5.7201199999999996</v>
      </c>
      <c r="J39" s="65">
        <v>1490000</v>
      </c>
      <c r="K39" s="65">
        <f t="shared" si="3"/>
        <v>8522978.7999999989</v>
      </c>
      <c r="L39" s="66"/>
    </row>
    <row r="40" spans="1:12" x14ac:dyDescent="0.2">
      <c r="A40" s="61">
        <v>36</v>
      </c>
      <c r="B40" s="62">
        <v>45078</v>
      </c>
      <c r="C40" s="61">
        <v>4.0599999999999996</v>
      </c>
      <c r="D40" s="61">
        <v>0.35</v>
      </c>
      <c r="E40" s="63">
        <v>0.05</v>
      </c>
      <c r="F40" s="61">
        <f t="shared" si="0"/>
        <v>0.20299999999999999</v>
      </c>
      <c r="G40" s="64">
        <v>0.24</v>
      </c>
      <c r="H40" s="61">
        <f t="shared" si="1"/>
        <v>1.1071199999999999</v>
      </c>
      <c r="I40" s="61">
        <f t="shared" si="2"/>
        <v>5.7201199999999996</v>
      </c>
      <c r="J40" s="65">
        <v>1490000</v>
      </c>
      <c r="K40" s="65">
        <f t="shared" si="3"/>
        <v>8522978.7999999989</v>
      </c>
      <c r="L40" s="68"/>
    </row>
    <row r="41" spans="1:12" x14ac:dyDescent="0.2">
      <c r="A41" s="61">
        <v>37</v>
      </c>
      <c r="B41" s="62">
        <v>45108</v>
      </c>
      <c r="C41" s="61">
        <v>4.0599999999999996</v>
      </c>
      <c r="D41" s="61">
        <v>0.35</v>
      </c>
      <c r="E41" s="63">
        <v>0.05</v>
      </c>
      <c r="F41" s="61">
        <f t="shared" si="0"/>
        <v>0.20299999999999999</v>
      </c>
      <c r="G41" s="64">
        <v>0.24</v>
      </c>
      <c r="H41" s="61">
        <f t="shared" si="1"/>
        <v>1.1071199999999999</v>
      </c>
      <c r="I41" s="61">
        <f t="shared" si="2"/>
        <v>5.7201199999999996</v>
      </c>
      <c r="J41" s="65">
        <v>1800000</v>
      </c>
      <c r="K41" s="65">
        <f t="shared" si="3"/>
        <v>10296216</v>
      </c>
      <c r="L41" s="68"/>
    </row>
    <row r="42" spans="1:12" s="67" customFormat="1" x14ac:dyDescent="0.2">
      <c r="A42" s="61">
        <v>38</v>
      </c>
      <c r="B42" s="62">
        <v>45139</v>
      </c>
      <c r="C42" s="61">
        <v>4.2699999999999996</v>
      </c>
      <c r="D42" s="61">
        <v>0.35</v>
      </c>
      <c r="E42" s="63"/>
      <c r="F42" s="61">
        <f t="shared" si="0"/>
        <v>0</v>
      </c>
      <c r="G42" s="64">
        <v>0.24</v>
      </c>
      <c r="H42" s="61">
        <f t="shared" si="1"/>
        <v>1.1087999999999998</v>
      </c>
      <c r="I42" s="61">
        <f t="shared" si="2"/>
        <v>5.7287999999999988</v>
      </c>
      <c r="J42" s="65">
        <v>1800000</v>
      </c>
      <c r="K42" s="65">
        <f t="shared" si="3"/>
        <v>10311839.999999998</v>
      </c>
      <c r="L42" s="66"/>
    </row>
    <row r="43" spans="1:12" x14ac:dyDescent="0.2">
      <c r="A43" s="61">
        <v>39</v>
      </c>
      <c r="B43" s="62">
        <v>45170</v>
      </c>
      <c r="C43" s="61">
        <v>4.2699999999999996</v>
      </c>
      <c r="D43" s="61">
        <v>0.35</v>
      </c>
      <c r="E43" s="63"/>
      <c r="F43" s="61">
        <f t="shared" si="0"/>
        <v>0</v>
      </c>
      <c r="G43" s="64">
        <v>0.24</v>
      </c>
      <c r="H43" s="61">
        <f t="shared" si="1"/>
        <v>1.1087999999999998</v>
      </c>
      <c r="I43" s="61">
        <f t="shared" si="2"/>
        <v>5.7287999999999988</v>
      </c>
      <c r="J43" s="65">
        <v>1800000</v>
      </c>
      <c r="K43" s="65">
        <f t="shared" si="3"/>
        <v>10311839.999999998</v>
      </c>
      <c r="L43" s="68"/>
    </row>
    <row r="44" spans="1:12" x14ac:dyDescent="0.2">
      <c r="A44" s="61">
        <v>40</v>
      </c>
      <c r="B44" s="62">
        <v>45200</v>
      </c>
      <c r="C44" s="61">
        <v>4.2699999999999996</v>
      </c>
      <c r="D44" s="61">
        <v>0.35</v>
      </c>
      <c r="E44" s="63"/>
      <c r="F44" s="61">
        <f t="shared" si="0"/>
        <v>0</v>
      </c>
      <c r="G44" s="64">
        <v>0.24</v>
      </c>
      <c r="H44" s="61">
        <f t="shared" si="1"/>
        <v>1.1087999999999998</v>
      </c>
      <c r="I44" s="61">
        <f t="shared" si="2"/>
        <v>5.7287999999999988</v>
      </c>
      <c r="J44" s="65">
        <v>1800000</v>
      </c>
      <c r="K44" s="65">
        <f t="shared" si="3"/>
        <v>10311839.999999998</v>
      </c>
      <c r="L44" s="66"/>
    </row>
    <row r="45" spans="1:12" x14ac:dyDescent="0.2">
      <c r="A45" s="61">
        <v>41</v>
      </c>
      <c r="B45" s="62">
        <v>45231</v>
      </c>
      <c r="C45" s="61">
        <v>4.2699999999999996</v>
      </c>
      <c r="D45" s="61">
        <v>0.35</v>
      </c>
      <c r="E45" s="63"/>
      <c r="F45" s="61">
        <f t="shared" si="0"/>
        <v>0</v>
      </c>
      <c r="G45" s="64">
        <v>0.24</v>
      </c>
      <c r="H45" s="61">
        <f t="shared" si="1"/>
        <v>1.1087999999999998</v>
      </c>
      <c r="I45" s="61">
        <f t="shared" si="2"/>
        <v>5.7287999999999988</v>
      </c>
      <c r="J45" s="65">
        <v>1800000</v>
      </c>
      <c r="K45" s="65">
        <f t="shared" si="3"/>
        <v>10311839.999999998</v>
      </c>
      <c r="L45" s="68"/>
    </row>
    <row r="46" spans="1:12" x14ac:dyDescent="0.2">
      <c r="A46" s="61">
        <v>42</v>
      </c>
      <c r="B46" s="62">
        <v>45261</v>
      </c>
      <c r="C46" s="61">
        <v>4.2699999999999996</v>
      </c>
      <c r="D46" s="61">
        <v>0.35</v>
      </c>
      <c r="E46" s="63"/>
      <c r="F46" s="61">
        <f t="shared" si="0"/>
        <v>0</v>
      </c>
      <c r="G46" s="64">
        <v>0.25</v>
      </c>
      <c r="H46" s="61">
        <f t="shared" si="1"/>
        <v>1.1549999999999998</v>
      </c>
      <c r="I46" s="61">
        <f t="shared" si="2"/>
        <v>5.7749999999999986</v>
      </c>
      <c r="J46" s="65">
        <v>1800000</v>
      </c>
      <c r="K46" s="65">
        <f t="shared" si="3"/>
        <v>10394999.999999998</v>
      </c>
      <c r="L46" s="68"/>
    </row>
    <row r="47" spans="1:12" x14ac:dyDescent="0.2">
      <c r="A47" s="61">
        <v>43</v>
      </c>
      <c r="B47" s="62">
        <v>45292</v>
      </c>
      <c r="C47" s="61">
        <v>4.2699999999999996</v>
      </c>
      <c r="D47" s="61">
        <v>0.35</v>
      </c>
      <c r="E47" s="63"/>
      <c r="F47" s="61">
        <f t="shared" si="0"/>
        <v>0</v>
      </c>
      <c r="G47" s="64">
        <v>0.25</v>
      </c>
      <c r="H47" s="61">
        <f t="shared" si="1"/>
        <v>1.1549999999999998</v>
      </c>
      <c r="I47" s="61">
        <f t="shared" si="2"/>
        <v>5.7749999999999986</v>
      </c>
      <c r="J47" s="65">
        <v>1800000</v>
      </c>
      <c r="K47" s="65">
        <f t="shared" si="3"/>
        <v>10394999.999999998</v>
      </c>
      <c r="L47" s="66">
        <f>K47</f>
        <v>10394999.999999998</v>
      </c>
    </row>
    <row r="48" spans="1:12" x14ac:dyDescent="0.2">
      <c r="A48" s="61">
        <v>44</v>
      </c>
      <c r="B48" s="62">
        <v>45323</v>
      </c>
      <c r="C48" s="61">
        <v>4.2699999999999996</v>
      </c>
      <c r="D48" s="61">
        <v>0.35</v>
      </c>
      <c r="E48" s="63"/>
      <c r="F48" s="61">
        <f t="shared" si="0"/>
        <v>0</v>
      </c>
      <c r="G48" s="64">
        <v>0.25</v>
      </c>
      <c r="H48" s="61">
        <f t="shared" si="1"/>
        <v>1.1549999999999998</v>
      </c>
      <c r="I48" s="61">
        <f t="shared" si="2"/>
        <v>5.7749999999999986</v>
      </c>
      <c r="J48" s="65">
        <v>1800000</v>
      </c>
      <c r="K48" s="65">
        <f t="shared" si="3"/>
        <v>10394999.999999998</v>
      </c>
      <c r="L48" s="66">
        <f>SUM(K48:K49)</f>
        <v>20789999.999999996</v>
      </c>
    </row>
    <row r="49" spans="1:12" x14ac:dyDescent="0.2">
      <c r="A49" s="61">
        <v>45</v>
      </c>
      <c r="B49" s="62">
        <v>45352</v>
      </c>
      <c r="C49" s="61">
        <v>4.2699999999999996</v>
      </c>
      <c r="D49" s="61">
        <v>0.35</v>
      </c>
      <c r="E49" s="63"/>
      <c r="F49" s="61">
        <f t="shared" si="0"/>
        <v>0</v>
      </c>
      <c r="G49" s="64">
        <v>0.25</v>
      </c>
      <c r="H49" s="61">
        <f t="shared" si="1"/>
        <v>1.1549999999999998</v>
      </c>
      <c r="I49" s="61">
        <f t="shared" si="2"/>
        <v>5.7749999999999986</v>
      </c>
      <c r="J49" s="65">
        <v>1800000</v>
      </c>
      <c r="K49" s="65">
        <f t="shared" si="3"/>
        <v>10394999.999999998</v>
      </c>
      <c r="L49" s="68"/>
    </row>
    <row r="50" spans="1:12" x14ac:dyDescent="0.2">
      <c r="A50" s="61">
        <v>46</v>
      </c>
      <c r="B50" s="62">
        <v>45383</v>
      </c>
      <c r="C50" s="61">
        <v>4.2699999999999996</v>
      </c>
      <c r="D50" s="61">
        <v>0.35</v>
      </c>
      <c r="E50" s="63"/>
      <c r="F50" s="61">
        <f t="shared" si="0"/>
        <v>0</v>
      </c>
      <c r="G50" s="64">
        <v>0.25</v>
      </c>
      <c r="H50" s="61">
        <f t="shared" si="1"/>
        <v>1.1549999999999998</v>
      </c>
      <c r="I50" s="61">
        <f t="shared" si="2"/>
        <v>5.7749999999999986</v>
      </c>
      <c r="J50" s="65">
        <v>1800000</v>
      </c>
      <c r="K50" s="65">
        <f t="shared" si="3"/>
        <v>10394999.999999998</v>
      </c>
      <c r="L50" s="66">
        <f>SUM(K50:K51)</f>
        <v>20789999.999999996</v>
      </c>
    </row>
    <row r="51" spans="1:12" x14ac:dyDescent="0.2">
      <c r="A51" s="61">
        <v>47</v>
      </c>
      <c r="B51" s="62">
        <v>45413</v>
      </c>
      <c r="C51" s="61">
        <v>4.2699999999999996</v>
      </c>
      <c r="D51" s="61">
        <v>0.35</v>
      </c>
      <c r="E51" s="63"/>
      <c r="F51" s="61">
        <f t="shared" si="0"/>
        <v>0</v>
      </c>
      <c r="G51" s="64">
        <v>0.25</v>
      </c>
      <c r="H51" s="61">
        <f t="shared" si="1"/>
        <v>1.1549999999999998</v>
      </c>
      <c r="I51" s="61">
        <f t="shared" si="2"/>
        <v>5.7749999999999986</v>
      </c>
      <c r="J51" s="65">
        <v>1800000</v>
      </c>
      <c r="K51" s="65">
        <f t="shared" si="3"/>
        <v>10394999.999999998</v>
      </c>
      <c r="L51" s="66"/>
    </row>
    <row r="52" spans="1:12" x14ac:dyDescent="0.2">
      <c r="A52" s="61">
        <v>48</v>
      </c>
      <c r="B52" s="62">
        <v>45444</v>
      </c>
      <c r="C52" s="61">
        <v>4.2699999999999996</v>
      </c>
      <c r="D52" s="61">
        <v>0.35</v>
      </c>
      <c r="E52" s="63"/>
      <c r="F52" s="61">
        <f t="shared" si="0"/>
        <v>0</v>
      </c>
      <c r="G52" s="64">
        <v>0.25</v>
      </c>
      <c r="H52" s="61">
        <f t="shared" si="1"/>
        <v>1.1549999999999998</v>
      </c>
      <c r="I52" s="61">
        <f t="shared" si="2"/>
        <v>5.7749999999999986</v>
      </c>
      <c r="J52" s="65">
        <v>1800000</v>
      </c>
      <c r="K52" s="65">
        <f t="shared" si="3"/>
        <v>10394999.999999998</v>
      </c>
      <c r="L52" s="66">
        <f>SUM(K52:K53)</f>
        <v>23908499.999999993</v>
      </c>
    </row>
    <row r="53" spans="1:12" x14ac:dyDescent="0.2">
      <c r="A53" s="61">
        <v>49</v>
      </c>
      <c r="B53" s="62">
        <v>45474</v>
      </c>
      <c r="C53" s="61">
        <v>4.2699999999999996</v>
      </c>
      <c r="D53" s="61">
        <v>0.35</v>
      </c>
      <c r="E53" s="63"/>
      <c r="F53" s="61">
        <f t="shared" si="0"/>
        <v>0</v>
      </c>
      <c r="G53" s="64">
        <v>0.25</v>
      </c>
      <c r="H53" s="61">
        <f t="shared" si="1"/>
        <v>1.1549999999999998</v>
      </c>
      <c r="I53" s="61">
        <f t="shared" si="2"/>
        <v>5.7749999999999986</v>
      </c>
      <c r="J53" s="65">
        <v>2340000</v>
      </c>
      <c r="K53" s="65">
        <f t="shared" si="3"/>
        <v>13513499.999999996</v>
      </c>
      <c r="L53" s="68"/>
    </row>
    <row r="54" spans="1:12" x14ac:dyDescent="0.2">
      <c r="A54" s="61">
        <v>50</v>
      </c>
      <c r="B54" s="62">
        <v>45505</v>
      </c>
      <c r="C54" s="61">
        <v>4.2699999999999996</v>
      </c>
      <c r="D54" s="61">
        <v>0.35</v>
      </c>
      <c r="E54" s="63"/>
      <c r="F54" s="61">
        <f t="shared" si="0"/>
        <v>0</v>
      </c>
      <c r="G54" s="64">
        <v>0.25</v>
      </c>
      <c r="H54" s="61">
        <f t="shared" si="1"/>
        <v>1.1549999999999998</v>
      </c>
      <c r="I54" s="61">
        <f t="shared" si="2"/>
        <v>5.7749999999999986</v>
      </c>
      <c r="J54" s="65">
        <v>2340000</v>
      </c>
      <c r="K54" s="65">
        <f t="shared" si="3"/>
        <v>13513499.999999996</v>
      </c>
      <c r="L54" s="66">
        <f>SUM(K54:K59)</f>
        <v>80265275.999999985</v>
      </c>
    </row>
    <row r="55" spans="1:12" x14ac:dyDescent="0.2">
      <c r="A55" s="61">
        <v>51</v>
      </c>
      <c r="B55" s="62">
        <v>45536</v>
      </c>
      <c r="C55" s="61">
        <v>4.2699999999999996</v>
      </c>
      <c r="D55" s="61">
        <v>0.35</v>
      </c>
      <c r="E55" s="63"/>
      <c r="F55" s="61">
        <f t="shared" si="0"/>
        <v>0</v>
      </c>
      <c r="G55" s="64">
        <v>0.25</v>
      </c>
      <c r="H55" s="61">
        <f t="shared" si="1"/>
        <v>1.1549999999999998</v>
      </c>
      <c r="I55" s="61">
        <f t="shared" si="2"/>
        <v>5.7749999999999986</v>
      </c>
      <c r="J55" s="65">
        <v>2340000</v>
      </c>
      <c r="K55" s="65">
        <f t="shared" si="3"/>
        <v>13513499.999999996</v>
      </c>
      <c r="L55" s="68"/>
    </row>
    <row r="56" spans="1:12" x14ac:dyDescent="0.2">
      <c r="A56" s="61">
        <v>52</v>
      </c>
      <c r="B56" s="62">
        <v>45566</v>
      </c>
      <c r="C56" s="61">
        <v>4.2699999999999996</v>
      </c>
      <c r="D56" s="61">
        <v>0.35</v>
      </c>
      <c r="E56" s="63"/>
      <c r="F56" s="61">
        <f t="shared" si="0"/>
        <v>0</v>
      </c>
      <c r="G56" s="64">
        <v>0.25</v>
      </c>
      <c r="H56" s="61">
        <f t="shared" si="1"/>
        <v>1.1549999999999998</v>
      </c>
      <c r="I56" s="61">
        <f t="shared" si="2"/>
        <v>5.7749999999999986</v>
      </c>
      <c r="J56" s="65">
        <v>2340000</v>
      </c>
      <c r="K56" s="65">
        <f t="shared" si="3"/>
        <v>13513499.999999996</v>
      </c>
      <c r="L56" s="68"/>
    </row>
    <row r="57" spans="1:12" x14ac:dyDescent="0.2">
      <c r="A57" s="61">
        <v>53</v>
      </c>
      <c r="B57" s="62">
        <v>45597</v>
      </c>
      <c r="C57" s="61">
        <v>4.2699999999999996</v>
      </c>
      <c r="D57" s="61">
        <v>0.35</v>
      </c>
      <c r="E57" s="63"/>
      <c r="F57" s="61">
        <f t="shared" si="0"/>
        <v>0</v>
      </c>
      <c r="G57" s="64">
        <v>0.25</v>
      </c>
      <c r="H57" s="61">
        <f t="shared" si="1"/>
        <v>1.1549999999999998</v>
      </c>
      <c r="I57" s="61">
        <f t="shared" si="2"/>
        <v>5.7749999999999986</v>
      </c>
      <c r="J57" s="65">
        <v>2340000</v>
      </c>
      <c r="K57" s="65">
        <f t="shared" si="3"/>
        <v>13513499.999999996</v>
      </c>
      <c r="L57" s="68"/>
    </row>
    <row r="58" spans="1:12" x14ac:dyDescent="0.2">
      <c r="A58" s="61">
        <v>54</v>
      </c>
      <c r="B58" s="62">
        <v>45627</v>
      </c>
      <c r="C58" s="61">
        <v>4.2699999999999996</v>
      </c>
      <c r="D58" s="61">
        <v>0.35</v>
      </c>
      <c r="E58" s="63"/>
      <c r="F58" s="61">
        <f t="shared" si="0"/>
        <v>0</v>
      </c>
      <c r="G58" s="64">
        <v>0.26</v>
      </c>
      <c r="H58" s="61">
        <f t="shared" si="1"/>
        <v>1.2011999999999998</v>
      </c>
      <c r="I58" s="61">
        <f t="shared" si="2"/>
        <v>5.8211999999999993</v>
      </c>
      <c r="J58" s="65">
        <v>2340000</v>
      </c>
      <c r="K58" s="65">
        <f t="shared" si="3"/>
        <v>13621607.999999998</v>
      </c>
      <c r="L58" s="68"/>
    </row>
    <row r="59" spans="1:12" x14ac:dyDescent="0.2">
      <c r="A59" s="61">
        <v>55</v>
      </c>
      <c r="B59" s="62">
        <v>45658</v>
      </c>
      <c r="C59" s="61">
        <v>4.2699999999999996</v>
      </c>
      <c r="D59" s="61"/>
      <c r="E59" s="63"/>
      <c r="F59" s="61">
        <f t="shared" si="0"/>
        <v>0</v>
      </c>
      <c r="G59" s="64">
        <v>0.26</v>
      </c>
      <c r="H59" s="61">
        <f t="shared" si="1"/>
        <v>1.1101999999999999</v>
      </c>
      <c r="I59" s="61">
        <f t="shared" si="2"/>
        <v>5.3801999999999994</v>
      </c>
      <c r="J59" s="65">
        <v>2340000</v>
      </c>
      <c r="K59" s="65">
        <f t="shared" si="3"/>
        <v>12589667.999999998</v>
      </c>
      <c r="L59" s="68"/>
    </row>
    <row r="60" spans="1:12" x14ac:dyDescent="0.2">
      <c r="A60" s="61">
        <v>56</v>
      </c>
      <c r="B60" s="62">
        <v>45689</v>
      </c>
      <c r="C60" s="61">
        <v>4.2699999999999996</v>
      </c>
      <c r="D60" s="61"/>
      <c r="E60" s="63"/>
      <c r="F60" s="61">
        <f t="shared" si="0"/>
        <v>0</v>
      </c>
      <c r="G60" s="64">
        <v>0.26</v>
      </c>
      <c r="H60" s="61">
        <f t="shared" si="1"/>
        <v>1.1101999999999999</v>
      </c>
      <c r="I60" s="61">
        <f t="shared" si="2"/>
        <v>5.3801999999999994</v>
      </c>
      <c r="J60" s="65">
        <v>2340000</v>
      </c>
      <c r="K60" s="65">
        <f t="shared" si="3"/>
        <v>12589667.999999998</v>
      </c>
      <c r="L60" s="66">
        <f>SUM(K60:K61)</f>
        <v>25179335.999999996</v>
      </c>
    </row>
    <row r="61" spans="1:12" x14ac:dyDescent="0.2">
      <c r="A61" s="61">
        <v>57</v>
      </c>
      <c r="B61" s="62">
        <v>45717</v>
      </c>
      <c r="C61" s="61">
        <v>4.2699999999999996</v>
      </c>
      <c r="D61" s="61"/>
      <c r="E61" s="63"/>
      <c r="F61" s="61">
        <f t="shared" si="0"/>
        <v>0</v>
      </c>
      <c r="G61" s="64">
        <v>0.26</v>
      </c>
      <c r="H61" s="61">
        <f t="shared" si="1"/>
        <v>1.1101999999999999</v>
      </c>
      <c r="I61" s="61">
        <f t="shared" si="2"/>
        <v>5.3801999999999994</v>
      </c>
      <c r="J61" s="65">
        <v>2340000</v>
      </c>
      <c r="K61" s="65">
        <f t="shared" si="3"/>
        <v>12589667.999999998</v>
      </c>
      <c r="L61" s="68"/>
    </row>
    <row r="62" spans="1:12" x14ac:dyDescent="0.2">
      <c r="A62" s="61">
        <v>58</v>
      </c>
      <c r="B62" s="62">
        <v>45748</v>
      </c>
      <c r="C62" s="61">
        <v>4.2699999999999996</v>
      </c>
      <c r="D62" s="61"/>
      <c r="E62" s="63"/>
      <c r="F62" s="61">
        <f t="shared" si="0"/>
        <v>0</v>
      </c>
      <c r="G62" s="64">
        <v>0.26</v>
      </c>
      <c r="H62" s="61">
        <f t="shared" si="1"/>
        <v>1.1101999999999999</v>
      </c>
      <c r="I62" s="61">
        <f t="shared" si="2"/>
        <v>5.3801999999999994</v>
      </c>
      <c r="J62" s="65">
        <v>2340000</v>
      </c>
      <c r="K62" s="65">
        <f t="shared" si="3"/>
        <v>12589667.999999998</v>
      </c>
      <c r="L62" s="66">
        <f>SUM(K62:K64)</f>
        <v>37769003.999999993</v>
      </c>
    </row>
    <row r="63" spans="1:12" x14ac:dyDescent="0.2">
      <c r="A63" s="61">
        <v>59</v>
      </c>
      <c r="B63" s="62">
        <v>45778</v>
      </c>
      <c r="C63" s="61">
        <v>4.2699999999999996</v>
      </c>
      <c r="D63" s="61"/>
      <c r="E63" s="63"/>
      <c r="F63" s="61">
        <f t="shared" si="0"/>
        <v>0</v>
      </c>
      <c r="G63" s="64">
        <v>0.26</v>
      </c>
      <c r="H63" s="61">
        <f t="shared" si="1"/>
        <v>1.1101999999999999</v>
      </c>
      <c r="I63" s="61">
        <f t="shared" si="2"/>
        <v>5.3801999999999994</v>
      </c>
      <c r="J63" s="65">
        <v>2340000</v>
      </c>
      <c r="K63" s="65">
        <f t="shared" si="3"/>
        <v>12589667.999999998</v>
      </c>
      <c r="L63" s="66"/>
    </row>
    <row r="64" spans="1:12" x14ac:dyDescent="0.2">
      <c r="A64" s="61">
        <v>60</v>
      </c>
      <c r="B64" s="62">
        <v>45809</v>
      </c>
      <c r="C64" s="61">
        <v>4.2699999999999996</v>
      </c>
      <c r="D64" s="61"/>
      <c r="E64" s="63"/>
      <c r="F64" s="61">
        <f t="shared" si="0"/>
        <v>0</v>
      </c>
      <c r="G64" s="64">
        <v>0.26</v>
      </c>
      <c r="H64" s="61">
        <f t="shared" si="1"/>
        <v>1.1101999999999999</v>
      </c>
      <c r="I64" s="61">
        <f t="shared" si="2"/>
        <v>5.3801999999999994</v>
      </c>
      <c r="J64" s="65">
        <v>2340000</v>
      </c>
      <c r="K64" s="65">
        <f t="shared" si="3"/>
        <v>12589667.999999998</v>
      </c>
      <c r="L64" s="68"/>
    </row>
    <row r="65" spans="1:12" x14ac:dyDescent="0.2">
      <c r="A65" s="229" t="s">
        <v>64</v>
      </c>
      <c r="B65" s="229"/>
      <c r="C65" s="229"/>
      <c r="D65" s="229"/>
      <c r="E65" s="229"/>
      <c r="F65" s="229"/>
      <c r="G65" s="229"/>
      <c r="H65" s="229"/>
      <c r="I65" s="229"/>
      <c r="J65" s="229"/>
      <c r="K65" s="93">
        <f>SUM(K5:K64)</f>
        <v>571832048.60000002</v>
      </c>
      <c r="L65" s="94">
        <f>SUM(L5:L64)</f>
        <v>571832048.5999999</v>
      </c>
    </row>
    <row r="66" spans="1:12" x14ac:dyDescent="0.2">
      <c r="J66" s="43" t="s">
        <v>65</v>
      </c>
      <c r="K66" s="70">
        <f>ROUND(K65/60,0)</f>
        <v>9530534</v>
      </c>
    </row>
  </sheetData>
  <mergeCells count="11">
    <mergeCell ref="K3:K4"/>
    <mergeCell ref="A65:J65"/>
    <mergeCell ref="A1:K1"/>
    <mergeCell ref="A3:A4"/>
    <mergeCell ref="B3:B4"/>
    <mergeCell ref="C3:C4"/>
    <mergeCell ref="D3:D4"/>
    <mergeCell ref="E3:F3"/>
    <mergeCell ref="G3:H3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A37" workbookViewId="0">
      <selection activeCell="D64" sqref="D64"/>
    </sheetView>
  </sheetViews>
  <sheetFormatPr defaultRowHeight="12.75" x14ac:dyDescent="0.2"/>
  <cols>
    <col min="1" max="1" width="4.28515625" style="43" bestFit="1" customWidth="1"/>
    <col min="2" max="2" width="9.7109375" style="43" bestFit="1" customWidth="1"/>
    <col min="3" max="3" width="5" style="43" bestFit="1" customWidth="1"/>
    <col min="4" max="4" width="9.28515625" style="43" bestFit="1" customWidth="1"/>
    <col min="5" max="5" width="6.28515625" style="43" customWidth="1"/>
    <col min="6" max="6" width="7" style="43" bestFit="1" customWidth="1"/>
    <col min="7" max="7" width="7" style="43" customWidth="1"/>
    <col min="8" max="8" width="10.7109375" style="43" customWidth="1"/>
    <col min="9" max="9" width="7.7109375" style="43" bestFit="1" customWidth="1"/>
    <col min="10" max="10" width="14.85546875" style="43" bestFit="1" customWidth="1"/>
    <col min="11" max="11" width="13.85546875" style="43" customWidth="1"/>
    <col min="12" max="12" width="11.140625" style="43" hidden="1" customWidth="1"/>
    <col min="13" max="13" width="9.140625" style="43"/>
    <col min="14" max="14" width="27.140625" style="43" customWidth="1"/>
    <col min="15" max="15" width="14.5703125" style="43" bestFit="1" customWidth="1"/>
    <col min="16" max="16" width="11.140625" style="43" bestFit="1" customWidth="1"/>
    <col min="17" max="16384" width="9.140625" style="43"/>
  </cols>
  <sheetData>
    <row r="1" spans="1:23" ht="20.25" x14ac:dyDescent="0.2">
      <c r="A1" s="230" t="s">
        <v>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N1" s="44" t="s">
        <v>71</v>
      </c>
      <c r="O1" s="45"/>
      <c r="P1" s="46"/>
      <c r="Q1" s="46"/>
      <c r="R1" s="47"/>
      <c r="S1" s="47"/>
      <c r="T1" s="48"/>
    </row>
    <row r="2" spans="1:23" ht="20.25" x14ac:dyDescent="0.2">
      <c r="N2" s="44"/>
      <c r="O2" s="45"/>
      <c r="P2" s="46"/>
      <c r="Q2" s="49"/>
      <c r="R2" s="47"/>
      <c r="S2" s="47"/>
      <c r="T2" s="48"/>
    </row>
    <row r="3" spans="1:23" ht="57" x14ac:dyDescent="0.2">
      <c r="A3" s="231" t="s">
        <v>42</v>
      </c>
      <c r="B3" s="231" t="s">
        <v>43</v>
      </c>
      <c r="C3" s="231" t="s">
        <v>44</v>
      </c>
      <c r="D3" s="231" t="s">
        <v>45</v>
      </c>
      <c r="E3" s="231" t="s">
        <v>46</v>
      </c>
      <c r="F3" s="231"/>
      <c r="G3" s="232" t="s">
        <v>47</v>
      </c>
      <c r="H3" s="233"/>
      <c r="I3" s="231" t="s">
        <v>48</v>
      </c>
      <c r="J3" s="231" t="s">
        <v>49</v>
      </c>
      <c r="K3" s="231" t="s">
        <v>50</v>
      </c>
      <c r="N3" s="51"/>
      <c r="O3" s="52" t="s">
        <v>51</v>
      </c>
      <c r="P3" s="53" t="s">
        <v>52</v>
      </c>
      <c r="Q3" s="53" t="s">
        <v>53</v>
      </c>
      <c r="R3" s="54" t="s">
        <v>54</v>
      </c>
      <c r="S3" s="54" t="s">
        <v>55</v>
      </c>
      <c r="T3" s="55" t="s">
        <v>56</v>
      </c>
    </row>
    <row r="4" spans="1:23" ht="31.5" x14ac:dyDescent="0.2">
      <c r="A4" s="231"/>
      <c r="B4" s="231"/>
      <c r="C4" s="231"/>
      <c r="D4" s="231"/>
      <c r="E4" s="50" t="s">
        <v>57</v>
      </c>
      <c r="F4" s="50" t="s">
        <v>58</v>
      </c>
      <c r="G4" s="50" t="s">
        <v>57</v>
      </c>
      <c r="H4" s="50" t="s">
        <v>58</v>
      </c>
      <c r="I4" s="231"/>
      <c r="J4" s="231"/>
      <c r="K4" s="231"/>
      <c r="N4" s="56"/>
      <c r="O4" s="57" t="s">
        <v>72</v>
      </c>
      <c r="P4" s="57">
        <v>45664</v>
      </c>
      <c r="Q4" s="58" t="s">
        <v>77</v>
      </c>
      <c r="R4" s="58" t="s">
        <v>73</v>
      </c>
      <c r="S4" s="59" t="s">
        <v>78</v>
      </c>
      <c r="T4" s="60" t="s">
        <v>75</v>
      </c>
    </row>
    <row r="5" spans="1:23" x14ac:dyDescent="0.2">
      <c r="A5" s="61">
        <v>1</v>
      </c>
      <c r="B5" s="62">
        <v>43891</v>
      </c>
      <c r="C5" s="61">
        <v>4.9800000000000004</v>
      </c>
      <c r="D5" s="61"/>
      <c r="E5" s="63"/>
      <c r="F5" s="61">
        <f>C5*E5</f>
        <v>0</v>
      </c>
      <c r="G5" s="64">
        <v>0.31</v>
      </c>
      <c r="H5" s="61">
        <f>(C5+D5+F5)*G5</f>
        <v>1.5438000000000001</v>
      </c>
      <c r="I5" s="61">
        <f>C5+D5+F5+H5</f>
        <v>6.5238000000000005</v>
      </c>
      <c r="J5" s="65">
        <v>1490000</v>
      </c>
      <c r="K5" s="65">
        <f>I5*J5</f>
        <v>9720462</v>
      </c>
      <c r="L5" s="66">
        <f>SUM(K5:K10)</f>
        <v>58693782</v>
      </c>
    </row>
    <row r="6" spans="1:23" x14ac:dyDescent="0.2">
      <c r="A6" s="61">
        <v>2</v>
      </c>
      <c r="B6" s="62">
        <v>43922</v>
      </c>
      <c r="C6" s="61">
        <v>4.9800000000000004</v>
      </c>
      <c r="D6" s="61"/>
      <c r="E6" s="63"/>
      <c r="F6" s="61">
        <f t="shared" ref="F6:F64" si="0">C6*E6</f>
        <v>0</v>
      </c>
      <c r="G6" s="64">
        <v>0.32</v>
      </c>
      <c r="H6" s="61">
        <f t="shared" ref="H6:H64" si="1">(C6+D6+F6)*G6</f>
        <v>1.5936000000000001</v>
      </c>
      <c r="I6" s="61">
        <f t="shared" ref="I6:I64" si="2">C6+D6+F6+H6</f>
        <v>6.5736000000000008</v>
      </c>
      <c r="J6" s="65">
        <v>1490000</v>
      </c>
      <c r="K6" s="65">
        <f t="shared" ref="K6:K64" si="3">I6*J6</f>
        <v>9794664.0000000019</v>
      </c>
      <c r="L6" s="68"/>
      <c r="N6" s="67" t="s">
        <v>59</v>
      </c>
      <c r="O6" s="67" t="s">
        <v>60</v>
      </c>
    </row>
    <row r="7" spans="1:23" x14ac:dyDescent="0.2">
      <c r="A7" s="61">
        <v>3</v>
      </c>
      <c r="B7" s="62">
        <v>43952</v>
      </c>
      <c r="C7" s="61">
        <v>4.9800000000000004</v>
      </c>
      <c r="D7" s="61"/>
      <c r="E7" s="63"/>
      <c r="F7" s="61">
        <f t="shared" si="0"/>
        <v>0</v>
      </c>
      <c r="G7" s="64">
        <v>0.32</v>
      </c>
      <c r="H7" s="61">
        <f t="shared" si="1"/>
        <v>1.5936000000000001</v>
      </c>
      <c r="I7" s="61">
        <f t="shared" si="2"/>
        <v>6.5736000000000008</v>
      </c>
      <c r="J7" s="65">
        <v>1490000</v>
      </c>
      <c r="K7" s="65">
        <f t="shared" si="3"/>
        <v>9794664.0000000019</v>
      </c>
      <c r="L7" s="68"/>
      <c r="N7" s="43" t="s">
        <v>61</v>
      </c>
      <c r="O7" s="43">
        <f>3*5</f>
        <v>15</v>
      </c>
      <c r="P7" s="69">
        <f>ROUND(O7*K66,0)</f>
        <v>180829905</v>
      </c>
    </row>
    <row r="8" spans="1:23" x14ac:dyDescent="0.2">
      <c r="A8" s="61">
        <v>4</v>
      </c>
      <c r="B8" s="62">
        <v>43983</v>
      </c>
      <c r="C8" s="61">
        <v>4.9800000000000004</v>
      </c>
      <c r="D8" s="61"/>
      <c r="E8" s="63"/>
      <c r="F8" s="61">
        <f t="shared" si="0"/>
        <v>0</v>
      </c>
      <c r="G8" s="64">
        <v>0.32</v>
      </c>
      <c r="H8" s="61">
        <f t="shared" si="1"/>
        <v>1.5936000000000001</v>
      </c>
      <c r="I8" s="61">
        <f t="shared" si="2"/>
        <v>6.5736000000000008</v>
      </c>
      <c r="J8" s="65">
        <v>1490000</v>
      </c>
      <c r="K8" s="65">
        <f t="shared" si="3"/>
        <v>9794664.0000000019</v>
      </c>
      <c r="L8" s="66"/>
      <c r="N8" s="43" t="s">
        <v>62</v>
      </c>
      <c r="O8" s="43">
        <v>5</v>
      </c>
      <c r="P8" s="69">
        <f>ROUND(O8*K66,0)</f>
        <v>60276635</v>
      </c>
    </row>
    <row r="9" spans="1:23" x14ac:dyDescent="0.2">
      <c r="A9" s="61">
        <v>5</v>
      </c>
      <c r="B9" s="62">
        <v>44013</v>
      </c>
      <c r="C9" s="61">
        <v>4.9800000000000004</v>
      </c>
      <c r="D9" s="61"/>
      <c r="E9" s="63"/>
      <c r="F9" s="61">
        <f t="shared" si="0"/>
        <v>0</v>
      </c>
      <c r="G9" s="64">
        <v>0.32</v>
      </c>
      <c r="H9" s="61">
        <f t="shared" si="1"/>
        <v>1.5936000000000001</v>
      </c>
      <c r="I9" s="61">
        <f t="shared" si="2"/>
        <v>6.5736000000000008</v>
      </c>
      <c r="J9" s="65">
        <v>1490000</v>
      </c>
      <c r="K9" s="65">
        <f t="shared" si="3"/>
        <v>9794664.0000000019</v>
      </c>
      <c r="L9" s="68"/>
      <c r="N9" s="43" t="s">
        <v>63</v>
      </c>
      <c r="O9" s="43">
        <f>(38.5-20)/2</f>
        <v>9.25</v>
      </c>
      <c r="P9" s="69">
        <f>ROUND(O9*K66,0)</f>
        <v>111511775</v>
      </c>
    </row>
    <row r="10" spans="1:23" x14ac:dyDescent="0.2">
      <c r="A10" s="61">
        <v>6</v>
      </c>
      <c r="B10" s="62">
        <v>44044</v>
      </c>
      <c r="C10" s="61">
        <v>4.9800000000000004</v>
      </c>
      <c r="D10" s="61"/>
      <c r="E10" s="63"/>
      <c r="F10" s="61">
        <f t="shared" si="0"/>
        <v>0</v>
      </c>
      <c r="G10" s="64">
        <v>0.32</v>
      </c>
      <c r="H10" s="61">
        <f t="shared" si="1"/>
        <v>1.5936000000000001</v>
      </c>
      <c r="I10" s="61">
        <f t="shared" si="2"/>
        <v>6.5736000000000008</v>
      </c>
      <c r="J10" s="65">
        <v>1490000</v>
      </c>
      <c r="K10" s="65">
        <f t="shared" si="3"/>
        <v>9794664.0000000019</v>
      </c>
      <c r="L10" s="68"/>
      <c r="O10" s="43">
        <f>SUM(O7:O9)</f>
        <v>29.25</v>
      </c>
      <c r="P10" s="70">
        <f>ROUND(O10*K66,0)</f>
        <v>352618315</v>
      </c>
    </row>
    <row r="11" spans="1:23" ht="20.25" x14ac:dyDescent="0.2">
      <c r="A11" s="61">
        <v>7</v>
      </c>
      <c r="B11" s="62">
        <v>44075</v>
      </c>
      <c r="C11" s="61">
        <v>4.9800000000000004</v>
      </c>
      <c r="D11" s="61"/>
      <c r="E11" s="63">
        <v>0.05</v>
      </c>
      <c r="F11" s="61">
        <f t="shared" si="0"/>
        <v>0.24900000000000003</v>
      </c>
      <c r="G11" s="64">
        <v>0.32</v>
      </c>
      <c r="H11" s="61">
        <f t="shared" si="1"/>
        <v>1.6732800000000001</v>
      </c>
      <c r="I11" s="61">
        <f t="shared" si="2"/>
        <v>6.9022800000000002</v>
      </c>
      <c r="J11" s="65">
        <v>1490000</v>
      </c>
      <c r="K11" s="65">
        <f t="shared" si="3"/>
        <v>10284397.200000001</v>
      </c>
      <c r="L11" s="66">
        <f>SUM(K11:K13)</f>
        <v>30853191.600000001</v>
      </c>
      <c r="N11" s="71"/>
      <c r="O11" s="72"/>
      <c r="P11" s="73"/>
      <c r="Q11" s="73"/>
      <c r="R11" s="74"/>
      <c r="S11" s="74"/>
      <c r="T11" s="75"/>
      <c r="U11" s="48"/>
    </row>
    <row r="12" spans="1:23" ht="20.25" x14ac:dyDescent="0.2">
      <c r="A12" s="61">
        <v>8</v>
      </c>
      <c r="B12" s="62">
        <v>44105</v>
      </c>
      <c r="C12" s="61">
        <v>4.9800000000000004</v>
      </c>
      <c r="D12" s="61"/>
      <c r="E12" s="63">
        <v>0.05</v>
      </c>
      <c r="F12" s="61">
        <f t="shared" si="0"/>
        <v>0.24900000000000003</v>
      </c>
      <c r="G12" s="64">
        <v>0.32</v>
      </c>
      <c r="H12" s="61">
        <f t="shared" si="1"/>
        <v>1.6732800000000001</v>
      </c>
      <c r="I12" s="61">
        <f t="shared" si="2"/>
        <v>6.9022800000000002</v>
      </c>
      <c r="J12" s="65">
        <v>1490000</v>
      </c>
      <c r="K12" s="65">
        <f t="shared" si="3"/>
        <v>10284397.200000001</v>
      </c>
      <c r="L12" s="68"/>
      <c r="N12" s="71"/>
      <c r="O12" s="72"/>
      <c r="P12" s="73"/>
      <c r="Q12" s="76"/>
      <c r="R12" s="74"/>
      <c r="S12" s="74"/>
      <c r="T12" s="75"/>
      <c r="U12" s="48"/>
    </row>
    <row r="13" spans="1:23" ht="14.25" x14ac:dyDescent="0.2">
      <c r="A13" s="61">
        <v>9</v>
      </c>
      <c r="B13" s="62">
        <v>44136</v>
      </c>
      <c r="C13" s="61">
        <v>4.9800000000000004</v>
      </c>
      <c r="D13" s="61"/>
      <c r="E13" s="63">
        <v>0.05</v>
      </c>
      <c r="F13" s="61">
        <f t="shared" si="0"/>
        <v>0.24900000000000003</v>
      </c>
      <c r="G13" s="64">
        <v>0.32</v>
      </c>
      <c r="H13" s="61">
        <f t="shared" si="1"/>
        <v>1.6732800000000001</v>
      </c>
      <c r="I13" s="61">
        <f t="shared" si="2"/>
        <v>6.9022800000000002</v>
      </c>
      <c r="J13" s="65">
        <v>1490000</v>
      </c>
      <c r="K13" s="65">
        <f t="shared" si="3"/>
        <v>10284397.200000001</v>
      </c>
      <c r="L13" s="68"/>
      <c r="N13" s="77"/>
      <c r="O13" s="78"/>
      <c r="P13" s="79"/>
      <c r="Q13" s="79"/>
      <c r="R13" s="80"/>
      <c r="S13" s="80"/>
      <c r="T13" s="81"/>
      <c r="U13" s="82"/>
    </row>
    <row r="14" spans="1:23" ht="15.75" x14ac:dyDescent="0.2">
      <c r="A14" s="61">
        <v>10</v>
      </c>
      <c r="B14" s="62">
        <v>44166</v>
      </c>
      <c r="C14" s="61">
        <v>4.9800000000000004</v>
      </c>
      <c r="D14" s="61"/>
      <c r="E14" s="63">
        <v>0.05</v>
      </c>
      <c r="F14" s="61">
        <f t="shared" si="0"/>
        <v>0.24900000000000003</v>
      </c>
      <c r="G14" s="64">
        <v>0.32</v>
      </c>
      <c r="H14" s="61">
        <f t="shared" si="1"/>
        <v>1.6732800000000001</v>
      </c>
      <c r="I14" s="61">
        <f t="shared" si="2"/>
        <v>6.9022800000000002</v>
      </c>
      <c r="J14" s="65">
        <v>1490000</v>
      </c>
      <c r="K14" s="65">
        <f t="shared" si="3"/>
        <v>10284397.200000001</v>
      </c>
      <c r="L14" s="66">
        <f>SUM(K14:K22)</f>
        <v>92949135.299999997</v>
      </c>
      <c r="N14" s="83"/>
      <c r="O14" s="84"/>
      <c r="P14" s="84"/>
      <c r="Q14" s="85"/>
      <c r="R14" s="86"/>
      <c r="S14" s="86"/>
      <c r="T14" s="87"/>
      <c r="U14" s="88"/>
      <c r="W14" s="95"/>
    </row>
    <row r="15" spans="1:23" x14ac:dyDescent="0.2">
      <c r="A15" s="61">
        <v>11</v>
      </c>
      <c r="B15" s="62">
        <v>44197</v>
      </c>
      <c r="C15" s="61">
        <v>4.9800000000000004</v>
      </c>
      <c r="D15" s="61"/>
      <c r="E15" s="63">
        <v>0.05</v>
      </c>
      <c r="F15" s="61">
        <f t="shared" si="0"/>
        <v>0.24900000000000003</v>
      </c>
      <c r="G15" s="64">
        <v>0.32</v>
      </c>
      <c r="H15" s="61">
        <f t="shared" si="1"/>
        <v>1.6732800000000001</v>
      </c>
      <c r="I15" s="61">
        <f t="shared" si="2"/>
        <v>6.9022800000000002</v>
      </c>
      <c r="J15" s="65">
        <v>1490000</v>
      </c>
      <c r="K15" s="65">
        <f t="shared" si="3"/>
        <v>10284397.200000001</v>
      </c>
      <c r="L15" s="66"/>
    </row>
    <row r="16" spans="1:23" x14ac:dyDescent="0.2">
      <c r="A16" s="61">
        <v>12</v>
      </c>
      <c r="B16" s="62">
        <v>44228</v>
      </c>
      <c r="C16" s="61">
        <v>4.9800000000000004</v>
      </c>
      <c r="D16" s="61"/>
      <c r="E16" s="63">
        <v>0.05</v>
      </c>
      <c r="F16" s="61">
        <f t="shared" si="0"/>
        <v>0.24900000000000003</v>
      </c>
      <c r="G16" s="64">
        <v>0.32</v>
      </c>
      <c r="H16" s="61">
        <f t="shared" si="1"/>
        <v>1.6732800000000001</v>
      </c>
      <c r="I16" s="61">
        <f t="shared" si="2"/>
        <v>6.9022800000000002</v>
      </c>
      <c r="J16" s="65">
        <v>1490000</v>
      </c>
      <c r="K16" s="65">
        <f t="shared" si="3"/>
        <v>10284397.200000001</v>
      </c>
      <c r="L16" s="68"/>
    </row>
    <row r="17" spans="1:17" x14ac:dyDescent="0.2">
      <c r="A17" s="61">
        <v>13</v>
      </c>
      <c r="B17" s="62">
        <v>44256</v>
      </c>
      <c r="C17" s="61">
        <v>4.9800000000000004</v>
      </c>
      <c r="D17" s="61"/>
      <c r="E17" s="63">
        <v>0.05</v>
      </c>
      <c r="F17" s="61">
        <f t="shared" si="0"/>
        <v>0.24900000000000003</v>
      </c>
      <c r="G17" s="64">
        <v>0.32</v>
      </c>
      <c r="H17" s="61">
        <f t="shared" si="1"/>
        <v>1.6732800000000001</v>
      </c>
      <c r="I17" s="61">
        <f t="shared" si="2"/>
        <v>6.9022800000000002</v>
      </c>
      <c r="J17" s="65">
        <v>1490000</v>
      </c>
      <c r="K17" s="65">
        <f t="shared" si="3"/>
        <v>10284397.200000001</v>
      </c>
      <c r="L17" s="68"/>
      <c r="O17" s="89"/>
      <c r="P17" s="90"/>
      <c r="Q17" s="90"/>
    </row>
    <row r="18" spans="1:17" x14ac:dyDescent="0.2">
      <c r="A18" s="61">
        <v>14</v>
      </c>
      <c r="B18" s="62">
        <v>44287</v>
      </c>
      <c r="C18" s="61">
        <v>4.9800000000000004</v>
      </c>
      <c r="D18" s="61"/>
      <c r="E18" s="63">
        <v>0.05</v>
      </c>
      <c r="F18" s="61">
        <f t="shared" si="0"/>
        <v>0.24900000000000003</v>
      </c>
      <c r="G18" s="64">
        <v>0.33</v>
      </c>
      <c r="H18" s="61">
        <f t="shared" si="1"/>
        <v>1.72557</v>
      </c>
      <c r="I18" s="61">
        <f t="shared" si="2"/>
        <v>6.9545700000000004</v>
      </c>
      <c r="J18" s="65">
        <v>1490000</v>
      </c>
      <c r="K18" s="65">
        <f t="shared" si="3"/>
        <v>10362309.300000001</v>
      </c>
      <c r="L18" s="68"/>
      <c r="O18" s="90"/>
      <c r="P18" s="90"/>
      <c r="Q18" s="90"/>
    </row>
    <row r="19" spans="1:17" x14ac:dyDescent="0.2">
      <c r="A19" s="61">
        <v>15</v>
      </c>
      <c r="B19" s="62">
        <v>44317</v>
      </c>
      <c r="C19" s="61">
        <v>4.9800000000000004</v>
      </c>
      <c r="D19" s="61"/>
      <c r="E19" s="63">
        <v>0.05</v>
      </c>
      <c r="F19" s="61">
        <f t="shared" si="0"/>
        <v>0.24900000000000003</v>
      </c>
      <c r="G19" s="64">
        <v>0.33</v>
      </c>
      <c r="H19" s="61">
        <f t="shared" si="1"/>
        <v>1.72557</v>
      </c>
      <c r="I19" s="61">
        <f t="shared" si="2"/>
        <v>6.9545700000000004</v>
      </c>
      <c r="J19" s="65">
        <v>1490000</v>
      </c>
      <c r="K19" s="65">
        <f t="shared" si="3"/>
        <v>10362309.300000001</v>
      </c>
      <c r="L19" s="68"/>
      <c r="O19" s="90"/>
      <c r="P19" s="90"/>
      <c r="Q19" s="91"/>
    </row>
    <row r="20" spans="1:17" x14ac:dyDescent="0.2">
      <c r="A20" s="61">
        <v>16</v>
      </c>
      <c r="B20" s="62">
        <v>44348</v>
      </c>
      <c r="C20" s="61">
        <v>4.9800000000000004</v>
      </c>
      <c r="D20" s="61"/>
      <c r="E20" s="63">
        <v>0.05</v>
      </c>
      <c r="F20" s="61">
        <f t="shared" si="0"/>
        <v>0.24900000000000003</v>
      </c>
      <c r="G20" s="64">
        <v>0.33</v>
      </c>
      <c r="H20" s="61">
        <f t="shared" si="1"/>
        <v>1.72557</v>
      </c>
      <c r="I20" s="61">
        <f t="shared" si="2"/>
        <v>6.9545700000000004</v>
      </c>
      <c r="J20" s="65">
        <v>1490000</v>
      </c>
      <c r="K20" s="65">
        <f t="shared" si="3"/>
        <v>10362309.300000001</v>
      </c>
      <c r="L20" s="66"/>
      <c r="O20" s="90"/>
      <c r="P20" s="90"/>
      <c r="Q20" s="91"/>
    </row>
    <row r="21" spans="1:17" x14ac:dyDescent="0.2">
      <c r="A21" s="61">
        <v>17</v>
      </c>
      <c r="B21" s="62">
        <v>44378</v>
      </c>
      <c r="C21" s="61">
        <v>4.9800000000000004</v>
      </c>
      <c r="D21" s="61"/>
      <c r="E21" s="63">
        <v>0.05</v>
      </c>
      <c r="F21" s="61">
        <f t="shared" si="0"/>
        <v>0.24900000000000003</v>
      </c>
      <c r="G21" s="64">
        <v>0.33</v>
      </c>
      <c r="H21" s="61">
        <f t="shared" si="1"/>
        <v>1.72557</v>
      </c>
      <c r="I21" s="61">
        <f t="shared" si="2"/>
        <v>6.9545700000000004</v>
      </c>
      <c r="J21" s="65">
        <v>1490000</v>
      </c>
      <c r="K21" s="65">
        <f t="shared" si="3"/>
        <v>10362309.300000001</v>
      </c>
      <c r="L21" s="68"/>
      <c r="O21" s="90"/>
      <c r="P21" s="90"/>
      <c r="Q21" s="91"/>
    </row>
    <row r="22" spans="1:17" x14ac:dyDescent="0.2">
      <c r="A22" s="61">
        <v>18</v>
      </c>
      <c r="B22" s="62">
        <v>44409</v>
      </c>
      <c r="C22" s="61">
        <v>4.9800000000000004</v>
      </c>
      <c r="D22" s="61"/>
      <c r="E22" s="63">
        <v>0.05</v>
      </c>
      <c r="F22" s="61">
        <f t="shared" si="0"/>
        <v>0.24900000000000003</v>
      </c>
      <c r="G22" s="64">
        <v>0.33</v>
      </c>
      <c r="H22" s="61">
        <f t="shared" si="1"/>
        <v>1.72557</v>
      </c>
      <c r="I22" s="61">
        <f t="shared" si="2"/>
        <v>6.9545700000000004</v>
      </c>
      <c r="J22" s="65">
        <v>1490000</v>
      </c>
      <c r="K22" s="65">
        <f t="shared" si="3"/>
        <v>10362309.300000001</v>
      </c>
      <c r="L22" s="68"/>
      <c r="O22" s="90"/>
      <c r="P22" s="90"/>
      <c r="Q22" s="92"/>
    </row>
    <row r="23" spans="1:17" x14ac:dyDescent="0.2">
      <c r="A23" s="61">
        <v>19</v>
      </c>
      <c r="B23" s="62">
        <v>44440</v>
      </c>
      <c r="C23" s="61">
        <v>4.9800000000000004</v>
      </c>
      <c r="D23" s="61"/>
      <c r="E23" s="63">
        <v>0.06</v>
      </c>
      <c r="F23" s="61">
        <f t="shared" si="0"/>
        <v>0.29880000000000001</v>
      </c>
      <c r="G23" s="64">
        <v>0.33</v>
      </c>
      <c r="H23" s="61">
        <f t="shared" si="1"/>
        <v>1.7420040000000001</v>
      </c>
      <c r="I23" s="61">
        <f t="shared" si="2"/>
        <v>7.020804</v>
      </c>
      <c r="J23" s="65">
        <v>1490000</v>
      </c>
      <c r="K23" s="65">
        <f t="shared" si="3"/>
        <v>10460997.960000001</v>
      </c>
      <c r="L23" s="66">
        <f>SUM(K23:K34)</f>
        <v>125925246.11999999</v>
      </c>
      <c r="O23" s="90"/>
      <c r="P23" s="90"/>
      <c r="Q23" s="90"/>
    </row>
    <row r="24" spans="1:17" x14ac:dyDescent="0.2">
      <c r="A24" s="61">
        <v>20</v>
      </c>
      <c r="B24" s="62">
        <v>44470</v>
      </c>
      <c r="C24" s="61">
        <v>4.9800000000000004</v>
      </c>
      <c r="D24" s="61"/>
      <c r="E24" s="63">
        <v>0.06</v>
      </c>
      <c r="F24" s="61">
        <f t="shared" si="0"/>
        <v>0.29880000000000001</v>
      </c>
      <c r="G24" s="64">
        <v>0.33</v>
      </c>
      <c r="H24" s="61">
        <f t="shared" si="1"/>
        <v>1.7420040000000001</v>
      </c>
      <c r="I24" s="61">
        <f t="shared" si="2"/>
        <v>7.020804</v>
      </c>
      <c r="J24" s="65">
        <v>1490000</v>
      </c>
      <c r="K24" s="65">
        <f t="shared" si="3"/>
        <v>10460997.960000001</v>
      </c>
      <c r="L24" s="66"/>
    </row>
    <row r="25" spans="1:17" x14ac:dyDescent="0.2">
      <c r="A25" s="61">
        <v>21</v>
      </c>
      <c r="B25" s="62">
        <v>44501</v>
      </c>
      <c r="C25" s="61">
        <v>4.9800000000000004</v>
      </c>
      <c r="D25" s="61"/>
      <c r="E25" s="63">
        <v>0.06</v>
      </c>
      <c r="F25" s="61">
        <f t="shared" si="0"/>
        <v>0.29880000000000001</v>
      </c>
      <c r="G25" s="64">
        <v>0.33</v>
      </c>
      <c r="H25" s="61">
        <f t="shared" si="1"/>
        <v>1.7420040000000001</v>
      </c>
      <c r="I25" s="61">
        <f t="shared" si="2"/>
        <v>7.020804</v>
      </c>
      <c r="J25" s="65">
        <v>1490000</v>
      </c>
      <c r="K25" s="65">
        <f t="shared" si="3"/>
        <v>10460997.960000001</v>
      </c>
      <c r="L25" s="68"/>
    </row>
    <row r="26" spans="1:17" x14ac:dyDescent="0.2">
      <c r="A26" s="61">
        <v>22</v>
      </c>
      <c r="B26" s="62">
        <v>44531</v>
      </c>
      <c r="C26" s="61">
        <v>4.9800000000000004</v>
      </c>
      <c r="D26" s="61"/>
      <c r="E26" s="63">
        <v>0.06</v>
      </c>
      <c r="F26" s="61">
        <f t="shared" si="0"/>
        <v>0.29880000000000001</v>
      </c>
      <c r="G26" s="64">
        <v>0.33</v>
      </c>
      <c r="H26" s="61">
        <f t="shared" si="1"/>
        <v>1.7420040000000001</v>
      </c>
      <c r="I26" s="61">
        <f t="shared" si="2"/>
        <v>7.020804</v>
      </c>
      <c r="J26" s="65">
        <v>1490000</v>
      </c>
      <c r="K26" s="65">
        <f t="shared" si="3"/>
        <v>10460997.960000001</v>
      </c>
      <c r="L26" s="68"/>
    </row>
    <row r="27" spans="1:17" x14ac:dyDescent="0.2">
      <c r="A27" s="61">
        <v>23</v>
      </c>
      <c r="B27" s="62">
        <v>44562</v>
      </c>
      <c r="C27" s="61">
        <v>4.9800000000000004</v>
      </c>
      <c r="D27" s="61"/>
      <c r="E27" s="63">
        <v>0.06</v>
      </c>
      <c r="F27" s="61">
        <f t="shared" si="0"/>
        <v>0.29880000000000001</v>
      </c>
      <c r="G27" s="64">
        <v>0.33</v>
      </c>
      <c r="H27" s="61">
        <f t="shared" si="1"/>
        <v>1.7420040000000001</v>
      </c>
      <c r="I27" s="61">
        <f t="shared" si="2"/>
        <v>7.020804</v>
      </c>
      <c r="J27" s="65">
        <v>1490000</v>
      </c>
      <c r="K27" s="65">
        <f t="shared" si="3"/>
        <v>10460997.960000001</v>
      </c>
      <c r="L27" s="66"/>
    </row>
    <row r="28" spans="1:17" x14ac:dyDescent="0.2">
      <c r="A28" s="61">
        <v>24</v>
      </c>
      <c r="B28" s="62">
        <v>44593</v>
      </c>
      <c r="C28" s="61">
        <v>4.9800000000000004</v>
      </c>
      <c r="D28" s="61"/>
      <c r="E28" s="63">
        <v>0.06</v>
      </c>
      <c r="F28" s="61">
        <f t="shared" si="0"/>
        <v>0.29880000000000001</v>
      </c>
      <c r="G28" s="64">
        <v>0.33</v>
      </c>
      <c r="H28" s="61">
        <f t="shared" si="1"/>
        <v>1.7420040000000001</v>
      </c>
      <c r="I28" s="61">
        <f t="shared" si="2"/>
        <v>7.020804</v>
      </c>
      <c r="J28" s="65">
        <v>1490000</v>
      </c>
      <c r="K28" s="65">
        <f t="shared" si="3"/>
        <v>10460997.960000001</v>
      </c>
      <c r="L28" s="68"/>
    </row>
    <row r="29" spans="1:17" x14ac:dyDescent="0.2">
      <c r="A29" s="61">
        <v>25</v>
      </c>
      <c r="B29" s="62">
        <v>44621</v>
      </c>
      <c r="C29" s="61">
        <v>4.9800000000000004</v>
      </c>
      <c r="D29" s="61"/>
      <c r="E29" s="63">
        <v>0.06</v>
      </c>
      <c r="F29" s="61">
        <f t="shared" si="0"/>
        <v>0.29880000000000001</v>
      </c>
      <c r="G29" s="64">
        <v>0.33</v>
      </c>
      <c r="H29" s="61">
        <f t="shared" si="1"/>
        <v>1.7420040000000001</v>
      </c>
      <c r="I29" s="61">
        <f t="shared" si="2"/>
        <v>7.020804</v>
      </c>
      <c r="J29" s="65">
        <v>1490000</v>
      </c>
      <c r="K29" s="65">
        <f t="shared" si="3"/>
        <v>10460997.960000001</v>
      </c>
      <c r="L29" s="68"/>
    </row>
    <row r="30" spans="1:17" x14ac:dyDescent="0.2">
      <c r="A30" s="61">
        <v>26</v>
      </c>
      <c r="B30" s="62">
        <v>44652</v>
      </c>
      <c r="C30" s="61">
        <v>4.9800000000000004</v>
      </c>
      <c r="D30" s="61"/>
      <c r="E30" s="63">
        <v>0.06</v>
      </c>
      <c r="F30" s="61">
        <f t="shared" si="0"/>
        <v>0.29880000000000001</v>
      </c>
      <c r="G30" s="64">
        <v>0.34</v>
      </c>
      <c r="H30" s="61">
        <f t="shared" si="1"/>
        <v>1.7947920000000002</v>
      </c>
      <c r="I30" s="61">
        <f t="shared" si="2"/>
        <v>7.0735920000000005</v>
      </c>
      <c r="J30" s="65">
        <v>1490000</v>
      </c>
      <c r="K30" s="65">
        <f t="shared" si="3"/>
        <v>10539652.08</v>
      </c>
      <c r="L30" s="68"/>
    </row>
    <row r="31" spans="1:17" x14ac:dyDescent="0.2">
      <c r="A31" s="61">
        <v>27</v>
      </c>
      <c r="B31" s="62">
        <v>44682</v>
      </c>
      <c r="C31" s="61">
        <v>4.9800000000000004</v>
      </c>
      <c r="D31" s="61"/>
      <c r="E31" s="63">
        <v>0.06</v>
      </c>
      <c r="F31" s="61">
        <f t="shared" si="0"/>
        <v>0.29880000000000001</v>
      </c>
      <c r="G31" s="64">
        <v>0.34</v>
      </c>
      <c r="H31" s="61">
        <f t="shared" si="1"/>
        <v>1.7947920000000002</v>
      </c>
      <c r="I31" s="61">
        <f t="shared" si="2"/>
        <v>7.0735920000000005</v>
      </c>
      <c r="J31" s="65">
        <v>1490000</v>
      </c>
      <c r="K31" s="65">
        <f t="shared" si="3"/>
        <v>10539652.08</v>
      </c>
      <c r="L31" s="68"/>
    </row>
    <row r="32" spans="1:17" x14ac:dyDescent="0.2">
      <c r="A32" s="61">
        <v>28</v>
      </c>
      <c r="B32" s="62">
        <v>44713</v>
      </c>
      <c r="C32" s="61">
        <v>4.9800000000000004</v>
      </c>
      <c r="D32" s="61"/>
      <c r="E32" s="63">
        <v>0.06</v>
      </c>
      <c r="F32" s="61">
        <f t="shared" si="0"/>
        <v>0.29880000000000001</v>
      </c>
      <c r="G32" s="64">
        <v>0.34</v>
      </c>
      <c r="H32" s="61">
        <f t="shared" si="1"/>
        <v>1.7947920000000002</v>
      </c>
      <c r="I32" s="61">
        <f t="shared" si="2"/>
        <v>7.0735920000000005</v>
      </c>
      <c r="J32" s="65">
        <v>1490000</v>
      </c>
      <c r="K32" s="65">
        <f t="shared" si="3"/>
        <v>10539652.08</v>
      </c>
      <c r="L32" s="66"/>
    </row>
    <row r="33" spans="1:12" x14ac:dyDescent="0.2">
      <c r="A33" s="61">
        <v>29</v>
      </c>
      <c r="B33" s="62">
        <v>44743</v>
      </c>
      <c r="C33" s="61">
        <v>4.9800000000000004</v>
      </c>
      <c r="D33" s="61"/>
      <c r="E33" s="63">
        <v>0.06</v>
      </c>
      <c r="F33" s="61">
        <f t="shared" si="0"/>
        <v>0.29880000000000001</v>
      </c>
      <c r="G33" s="64">
        <v>0.34</v>
      </c>
      <c r="H33" s="61">
        <f t="shared" si="1"/>
        <v>1.7947920000000002</v>
      </c>
      <c r="I33" s="61">
        <f t="shared" si="2"/>
        <v>7.0735920000000005</v>
      </c>
      <c r="J33" s="65">
        <v>1490000</v>
      </c>
      <c r="K33" s="65">
        <f t="shared" si="3"/>
        <v>10539652.08</v>
      </c>
      <c r="L33" s="68"/>
    </row>
    <row r="34" spans="1:12" x14ac:dyDescent="0.2">
      <c r="A34" s="61">
        <v>30</v>
      </c>
      <c r="B34" s="62">
        <v>44774</v>
      </c>
      <c r="C34" s="61">
        <v>4.9800000000000004</v>
      </c>
      <c r="D34" s="61"/>
      <c r="E34" s="63">
        <v>0.06</v>
      </c>
      <c r="F34" s="61">
        <f t="shared" si="0"/>
        <v>0.29880000000000001</v>
      </c>
      <c r="G34" s="64">
        <v>0.34</v>
      </c>
      <c r="H34" s="61">
        <f t="shared" si="1"/>
        <v>1.7947920000000002</v>
      </c>
      <c r="I34" s="61">
        <f t="shared" si="2"/>
        <v>7.0735920000000005</v>
      </c>
      <c r="J34" s="65">
        <v>1490000</v>
      </c>
      <c r="K34" s="65">
        <f t="shared" si="3"/>
        <v>10539652.08</v>
      </c>
      <c r="L34" s="68"/>
    </row>
    <row r="35" spans="1:12" x14ac:dyDescent="0.2">
      <c r="A35" s="61">
        <v>31</v>
      </c>
      <c r="B35" s="62">
        <v>44805</v>
      </c>
      <c r="C35" s="61">
        <v>4.9800000000000004</v>
      </c>
      <c r="D35" s="61"/>
      <c r="E35" s="63">
        <v>7.0000000000000007E-2</v>
      </c>
      <c r="F35" s="61">
        <f t="shared" si="0"/>
        <v>0.34860000000000008</v>
      </c>
      <c r="G35" s="64">
        <v>0.34</v>
      </c>
      <c r="H35" s="61">
        <f t="shared" si="1"/>
        <v>1.8117240000000003</v>
      </c>
      <c r="I35" s="61">
        <f t="shared" si="2"/>
        <v>7.1403240000000014</v>
      </c>
      <c r="J35" s="65">
        <v>1490000</v>
      </c>
      <c r="K35" s="65">
        <f t="shared" si="3"/>
        <v>10639082.760000002</v>
      </c>
      <c r="L35" s="66">
        <f>SUM(K35:K46)</f>
        <v>132526012.02000004</v>
      </c>
    </row>
    <row r="36" spans="1:12" x14ac:dyDescent="0.2">
      <c r="A36" s="61">
        <v>32</v>
      </c>
      <c r="B36" s="62">
        <v>44835</v>
      </c>
      <c r="C36" s="61">
        <v>4.9800000000000004</v>
      </c>
      <c r="D36" s="61"/>
      <c r="E36" s="63">
        <v>7.0000000000000007E-2</v>
      </c>
      <c r="F36" s="61">
        <f t="shared" si="0"/>
        <v>0.34860000000000008</v>
      </c>
      <c r="G36" s="64">
        <v>0.34</v>
      </c>
      <c r="H36" s="61">
        <f t="shared" si="1"/>
        <v>1.8117240000000003</v>
      </c>
      <c r="I36" s="61">
        <f t="shared" si="2"/>
        <v>7.1403240000000014</v>
      </c>
      <c r="J36" s="65">
        <v>1490000</v>
      </c>
      <c r="K36" s="65">
        <f t="shared" si="3"/>
        <v>10639082.760000002</v>
      </c>
      <c r="L36" s="66"/>
    </row>
    <row r="37" spans="1:12" x14ac:dyDescent="0.2">
      <c r="A37" s="61">
        <v>33</v>
      </c>
      <c r="B37" s="62">
        <v>44866</v>
      </c>
      <c r="C37" s="61">
        <v>4.9800000000000004</v>
      </c>
      <c r="D37" s="61"/>
      <c r="E37" s="63">
        <v>7.0000000000000007E-2</v>
      </c>
      <c r="F37" s="61">
        <f t="shared" si="0"/>
        <v>0.34860000000000008</v>
      </c>
      <c r="G37" s="64">
        <v>0.34</v>
      </c>
      <c r="H37" s="61">
        <f t="shared" si="1"/>
        <v>1.8117240000000003</v>
      </c>
      <c r="I37" s="61">
        <f t="shared" si="2"/>
        <v>7.1403240000000014</v>
      </c>
      <c r="J37" s="65">
        <v>1490000</v>
      </c>
      <c r="K37" s="65">
        <f t="shared" si="3"/>
        <v>10639082.760000002</v>
      </c>
      <c r="L37" s="68"/>
    </row>
    <row r="38" spans="1:12" x14ac:dyDescent="0.2">
      <c r="A38" s="61">
        <v>34</v>
      </c>
      <c r="B38" s="62">
        <v>44896</v>
      </c>
      <c r="C38" s="61">
        <v>4.9800000000000004</v>
      </c>
      <c r="D38" s="61"/>
      <c r="E38" s="63">
        <v>7.0000000000000007E-2</v>
      </c>
      <c r="F38" s="61">
        <f t="shared" si="0"/>
        <v>0.34860000000000008</v>
      </c>
      <c r="G38" s="64">
        <v>0.34</v>
      </c>
      <c r="H38" s="61">
        <f t="shared" si="1"/>
        <v>1.8117240000000003</v>
      </c>
      <c r="I38" s="61">
        <f t="shared" si="2"/>
        <v>7.1403240000000014</v>
      </c>
      <c r="J38" s="65">
        <v>1490000</v>
      </c>
      <c r="K38" s="65">
        <f t="shared" si="3"/>
        <v>10639082.760000002</v>
      </c>
      <c r="L38" s="68"/>
    </row>
    <row r="39" spans="1:12" x14ac:dyDescent="0.2">
      <c r="A39" s="61">
        <v>35</v>
      </c>
      <c r="B39" s="62">
        <v>44927</v>
      </c>
      <c r="C39" s="61">
        <v>4.9800000000000004</v>
      </c>
      <c r="D39" s="61"/>
      <c r="E39" s="63">
        <v>7.0000000000000007E-2</v>
      </c>
      <c r="F39" s="61">
        <f t="shared" si="0"/>
        <v>0.34860000000000008</v>
      </c>
      <c r="G39" s="64">
        <v>0.34</v>
      </c>
      <c r="H39" s="61">
        <f t="shared" si="1"/>
        <v>1.8117240000000003</v>
      </c>
      <c r="I39" s="61">
        <f t="shared" si="2"/>
        <v>7.1403240000000014</v>
      </c>
      <c r="J39" s="65">
        <v>1490000</v>
      </c>
      <c r="K39" s="65">
        <f t="shared" si="3"/>
        <v>10639082.760000002</v>
      </c>
      <c r="L39" s="66"/>
    </row>
    <row r="40" spans="1:12" x14ac:dyDescent="0.2">
      <c r="A40" s="61">
        <v>36</v>
      </c>
      <c r="B40" s="62">
        <v>44958</v>
      </c>
      <c r="C40" s="61">
        <v>4.9800000000000004</v>
      </c>
      <c r="D40" s="61"/>
      <c r="E40" s="63">
        <v>7.0000000000000007E-2</v>
      </c>
      <c r="F40" s="61">
        <f t="shared" si="0"/>
        <v>0.34860000000000008</v>
      </c>
      <c r="G40" s="64">
        <v>0.34</v>
      </c>
      <c r="H40" s="61">
        <f t="shared" si="1"/>
        <v>1.8117240000000003</v>
      </c>
      <c r="I40" s="61">
        <f t="shared" si="2"/>
        <v>7.1403240000000014</v>
      </c>
      <c r="J40" s="65">
        <v>1490000</v>
      </c>
      <c r="K40" s="65">
        <f t="shared" si="3"/>
        <v>10639082.760000002</v>
      </c>
      <c r="L40" s="68"/>
    </row>
    <row r="41" spans="1:12" x14ac:dyDescent="0.2">
      <c r="A41" s="61">
        <v>37</v>
      </c>
      <c r="B41" s="62">
        <v>44986</v>
      </c>
      <c r="C41" s="61">
        <v>4.9800000000000004</v>
      </c>
      <c r="D41" s="61"/>
      <c r="E41" s="63">
        <v>7.0000000000000007E-2</v>
      </c>
      <c r="F41" s="61">
        <f t="shared" si="0"/>
        <v>0.34860000000000008</v>
      </c>
      <c r="G41" s="64">
        <v>0.34</v>
      </c>
      <c r="H41" s="61">
        <f t="shared" si="1"/>
        <v>1.8117240000000003</v>
      </c>
      <c r="I41" s="61">
        <f t="shared" si="2"/>
        <v>7.1403240000000014</v>
      </c>
      <c r="J41" s="65">
        <v>1490000</v>
      </c>
      <c r="K41" s="65">
        <f t="shared" si="3"/>
        <v>10639082.760000002</v>
      </c>
      <c r="L41" s="68"/>
    </row>
    <row r="42" spans="1:12" s="67" customFormat="1" x14ac:dyDescent="0.2">
      <c r="A42" s="61">
        <v>38</v>
      </c>
      <c r="B42" s="62">
        <v>45017</v>
      </c>
      <c r="C42" s="61">
        <v>4.9800000000000004</v>
      </c>
      <c r="D42" s="61"/>
      <c r="E42" s="63">
        <v>7.0000000000000007E-2</v>
      </c>
      <c r="F42" s="61">
        <f t="shared" si="0"/>
        <v>0.34860000000000008</v>
      </c>
      <c r="G42" s="64">
        <v>0.35</v>
      </c>
      <c r="H42" s="61">
        <f t="shared" si="1"/>
        <v>1.8650100000000001</v>
      </c>
      <c r="I42" s="61">
        <f t="shared" si="2"/>
        <v>7.1936100000000005</v>
      </c>
      <c r="J42" s="65">
        <v>1490000</v>
      </c>
      <c r="K42" s="65">
        <f t="shared" si="3"/>
        <v>10718478.9</v>
      </c>
      <c r="L42" s="66"/>
    </row>
    <row r="43" spans="1:12" x14ac:dyDescent="0.2">
      <c r="A43" s="61">
        <v>39</v>
      </c>
      <c r="B43" s="62">
        <v>45047</v>
      </c>
      <c r="C43" s="61">
        <v>4.9800000000000004</v>
      </c>
      <c r="D43" s="61"/>
      <c r="E43" s="63">
        <v>7.0000000000000007E-2</v>
      </c>
      <c r="F43" s="61">
        <f t="shared" si="0"/>
        <v>0.34860000000000008</v>
      </c>
      <c r="G43" s="64">
        <v>0.35</v>
      </c>
      <c r="H43" s="61">
        <f t="shared" si="1"/>
        <v>1.8650100000000001</v>
      </c>
      <c r="I43" s="61">
        <f t="shared" si="2"/>
        <v>7.1936100000000005</v>
      </c>
      <c r="J43" s="65">
        <v>1490000</v>
      </c>
      <c r="K43" s="65">
        <f t="shared" si="3"/>
        <v>10718478.9</v>
      </c>
      <c r="L43" s="68"/>
    </row>
    <row r="44" spans="1:12" x14ac:dyDescent="0.2">
      <c r="A44" s="61">
        <v>40</v>
      </c>
      <c r="B44" s="62">
        <v>45078</v>
      </c>
      <c r="C44" s="61">
        <v>4.9800000000000004</v>
      </c>
      <c r="D44" s="61"/>
      <c r="E44" s="63">
        <v>7.0000000000000007E-2</v>
      </c>
      <c r="F44" s="61">
        <f t="shared" si="0"/>
        <v>0.34860000000000008</v>
      </c>
      <c r="G44" s="64">
        <v>0.35</v>
      </c>
      <c r="H44" s="61">
        <f t="shared" si="1"/>
        <v>1.8650100000000001</v>
      </c>
      <c r="I44" s="61">
        <f t="shared" si="2"/>
        <v>7.1936100000000005</v>
      </c>
      <c r="J44" s="65">
        <v>1490000</v>
      </c>
      <c r="K44" s="65">
        <f t="shared" si="3"/>
        <v>10718478.9</v>
      </c>
      <c r="L44" s="66"/>
    </row>
    <row r="45" spans="1:12" x14ac:dyDescent="0.2">
      <c r="A45" s="61">
        <v>41</v>
      </c>
      <c r="B45" s="62">
        <v>45108</v>
      </c>
      <c r="C45" s="61">
        <v>4.9800000000000004</v>
      </c>
      <c r="D45" s="61"/>
      <c r="E45" s="63">
        <v>7.0000000000000007E-2</v>
      </c>
      <c r="F45" s="61">
        <f t="shared" si="0"/>
        <v>0.34860000000000008</v>
      </c>
      <c r="G45" s="64">
        <v>0.35</v>
      </c>
      <c r="H45" s="61">
        <f t="shared" si="1"/>
        <v>1.8650100000000001</v>
      </c>
      <c r="I45" s="61">
        <f t="shared" si="2"/>
        <v>7.1936100000000005</v>
      </c>
      <c r="J45" s="65">
        <v>1800000</v>
      </c>
      <c r="K45" s="65">
        <f t="shared" si="3"/>
        <v>12948498</v>
      </c>
      <c r="L45" s="68"/>
    </row>
    <row r="46" spans="1:12" x14ac:dyDescent="0.2">
      <c r="A46" s="61">
        <v>42</v>
      </c>
      <c r="B46" s="62">
        <v>45139</v>
      </c>
      <c r="C46" s="61">
        <v>4.9800000000000004</v>
      </c>
      <c r="D46" s="61"/>
      <c r="E46" s="63">
        <v>7.0000000000000007E-2</v>
      </c>
      <c r="F46" s="61">
        <f t="shared" si="0"/>
        <v>0.34860000000000008</v>
      </c>
      <c r="G46" s="64">
        <v>0.35</v>
      </c>
      <c r="H46" s="61">
        <f t="shared" si="1"/>
        <v>1.8650100000000001</v>
      </c>
      <c r="I46" s="61">
        <f t="shared" si="2"/>
        <v>7.1936100000000005</v>
      </c>
      <c r="J46" s="65">
        <v>1800000</v>
      </c>
      <c r="K46" s="65">
        <f t="shared" si="3"/>
        <v>12948498</v>
      </c>
      <c r="L46" s="68"/>
    </row>
    <row r="47" spans="1:12" x14ac:dyDescent="0.2">
      <c r="A47" s="61">
        <v>43</v>
      </c>
      <c r="B47" s="62">
        <v>45170</v>
      </c>
      <c r="C47" s="61">
        <v>4.9800000000000004</v>
      </c>
      <c r="D47" s="61"/>
      <c r="E47" s="63">
        <v>0.08</v>
      </c>
      <c r="F47" s="61">
        <f t="shared" si="0"/>
        <v>0.39840000000000003</v>
      </c>
      <c r="G47" s="64">
        <v>0.35</v>
      </c>
      <c r="H47" s="61">
        <f t="shared" si="1"/>
        <v>1.8824399999999999</v>
      </c>
      <c r="I47" s="61">
        <f t="shared" si="2"/>
        <v>7.26084</v>
      </c>
      <c r="J47" s="65">
        <v>1800000</v>
      </c>
      <c r="K47" s="65">
        <f t="shared" si="3"/>
        <v>13069512</v>
      </c>
      <c r="L47" s="66">
        <f>K47</f>
        <v>13069512</v>
      </c>
    </row>
    <row r="48" spans="1:12" x14ac:dyDescent="0.2">
      <c r="A48" s="61">
        <v>44</v>
      </c>
      <c r="B48" s="62">
        <v>45200</v>
      </c>
      <c r="C48" s="61">
        <v>4.9800000000000004</v>
      </c>
      <c r="D48" s="61"/>
      <c r="E48" s="63">
        <v>0.08</v>
      </c>
      <c r="F48" s="61">
        <f t="shared" si="0"/>
        <v>0.39840000000000003</v>
      </c>
      <c r="G48" s="64">
        <v>0.35</v>
      </c>
      <c r="H48" s="61">
        <f t="shared" si="1"/>
        <v>1.8824399999999999</v>
      </c>
      <c r="I48" s="61">
        <f t="shared" si="2"/>
        <v>7.26084</v>
      </c>
      <c r="J48" s="65">
        <v>1800000</v>
      </c>
      <c r="K48" s="65">
        <f t="shared" si="3"/>
        <v>13069512</v>
      </c>
      <c r="L48" s="66">
        <f>SUM(K48:K49)</f>
        <v>26920512</v>
      </c>
    </row>
    <row r="49" spans="1:12" x14ac:dyDescent="0.2">
      <c r="A49" s="61">
        <v>45</v>
      </c>
      <c r="B49" s="62">
        <v>45231</v>
      </c>
      <c r="C49" s="61">
        <v>5.7</v>
      </c>
      <c r="D49" s="61"/>
      <c r="E49" s="63"/>
      <c r="F49" s="61">
        <f t="shared" si="0"/>
        <v>0</v>
      </c>
      <c r="G49" s="64">
        <v>0.35</v>
      </c>
      <c r="H49" s="61">
        <f t="shared" si="1"/>
        <v>1.9949999999999999</v>
      </c>
      <c r="I49" s="61">
        <f t="shared" si="2"/>
        <v>7.6950000000000003</v>
      </c>
      <c r="J49" s="65">
        <v>1800000</v>
      </c>
      <c r="K49" s="65">
        <f t="shared" si="3"/>
        <v>13851000</v>
      </c>
      <c r="L49" s="68"/>
    </row>
    <row r="50" spans="1:12" x14ac:dyDescent="0.2">
      <c r="A50" s="61">
        <v>46</v>
      </c>
      <c r="B50" s="62">
        <v>45261</v>
      </c>
      <c r="C50" s="61">
        <v>5.7</v>
      </c>
      <c r="D50" s="61"/>
      <c r="E50" s="63"/>
      <c r="F50" s="61">
        <f t="shared" si="0"/>
        <v>0</v>
      </c>
      <c r="G50" s="64">
        <v>0.35</v>
      </c>
      <c r="H50" s="61">
        <f t="shared" si="1"/>
        <v>1.9949999999999999</v>
      </c>
      <c r="I50" s="61">
        <f t="shared" si="2"/>
        <v>7.6950000000000003</v>
      </c>
      <c r="J50" s="65">
        <v>1800000</v>
      </c>
      <c r="K50" s="65">
        <f t="shared" si="3"/>
        <v>13851000</v>
      </c>
      <c r="L50" s="66">
        <f>SUM(K50:K51)</f>
        <v>27702000</v>
      </c>
    </row>
    <row r="51" spans="1:12" x14ac:dyDescent="0.2">
      <c r="A51" s="61">
        <v>47</v>
      </c>
      <c r="B51" s="62">
        <v>45292</v>
      </c>
      <c r="C51" s="61">
        <v>5.7</v>
      </c>
      <c r="D51" s="61"/>
      <c r="E51" s="63"/>
      <c r="F51" s="61">
        <f t="shared" si="0"/>
        <v>0</v>
      </c>
      <c r="G51" s="64">
        <v>0.35</v>
      </c>
      <c r="H51" s="61">
        <f t="shared" si="1"/>
        <v>1.9949999999999999</v>
      </c>
      <c r="I51" s="61">
        <f t="shared" si="2"/>
        <v>7.6950000000000003</v>
      </c>
      <c r="J51" s="65">
        <v>1800000</v>
      </c>
      <c r="K51" s="65">
        <f t="shared" si="3"/>
        <v>13851000</v>
      </c>
      <c r="L51" s="66"/>
    </row>
    <row r="52" spans="1:12" x14ac:dyDescent="0.2">
      <c r="A52" s="61">
        <v>48</v>
      </c>
      <c r="B52" s="62">
        <v>45323</v>
      </c>
      <c r="C52" s="61">
        <v>5.7</v>
      </c>
      <c r="D52" s="61"/>
      <c r="E52" s="63"/>
      <c r="F52" s="61">
        <f t="shared" si="0"/>
        <v>0</v>
      </c>
      <c r="G52" s="64">
        <v>0.35</v>
      </c>
      <c r="H52" s="61">
        <f t="shared" si="1"/>
        <v>1.9949999999999999</v>
      </c>
      <c r="I52" s="61">
        <f t="shared" si="2"/>
        <v>7.6950000000000003</v>
      </c>
      <c r="J52" s="65">
        <v>1800000</v>
      </c>
      <c r="K52" s="65">
        <f t="shared" si="3"/>
        <v>13851000</v>
      </c>
      <c r="L52" s="66">
        <f>SUM(K52:K53)</f>
        <v>27702000</v>
      </c>
    </row>
    <row r="53" spans="1:12" x14ac:dyDescent="0.2">
      <c r="A53" s="61">
        <v>49</v>
      </c>
      <c r="B53" s="62">
        <v>45352</v>
      </c>
      <c r="C53" s="61">
        <v>5.7</v>
      </c>
      <c r="D53" s="61"/>
      <c r="E53" s="63"/>
      <c r="F53" s="61">
        <f t="shared" si="0"/>
        <v>0</v>
      </c>
      <c r="G53" s="64">
        <v>0.35</v>
      </c>
      <c r="H53" s="61">
        <f t="shared" si="1"/>
        <v>1.9949999999999999</v>
      </c>
      <c r="I53" s="61">
        <f t="shared" si="2"/>
        <v>7.6950000000000003</v>
      </c>
      <c r="J53" s="65">
        <v>1800000</v>
      </c>
      <c r="K53" s="65">
        <f t="shared" si="3"/>
        <v>13851000</v>
      </c>
      <c r="L53" s="68"/>
    </row>
    <row r="54" spans="1:12" x14ac:dyDescent="0.2">
      <c r="A54" s="61">
        <v>50</v>
      </c>
      <c r="B54" s="62">
        <v>45383</v>
      </c>
      <c r="C54" s="61">
        <v>5.7</v>
      </c>
      <c r="D54" s="61"/>
      <c r="E54" s="63"/>
      <c r="F54" s="61">
        <f t="shared" si="0"/>
        <v>0</v>
      </c>
      <c r="G54" s="64">
        <v>0.36</v>
      </c>
      <c r="H54" s="61">
        <f t="shared" si="1"/>
        <v>2.052</v>
      </c>
      <c r="I54" s="61">
        <f t="shared" si="2"/>
        <v>7.7520000000000007</v>
      </c>
      <c r="J54" s="65">
        <v>1800000</v>
      </c>
      <c r="K54" s="65">
        <f t="shared" si="3"/>
        <v>13953600.000000002</v>
      </c>
      <c r="L54" s="66">
        <f>SUM(K54:K59)</f>
        <v>96279840</v>
      </c>
    </row>
    <row r="55" spans="1:12" x14ac:dyDescent="0.2">
      <c r="A55" s="61">
        <v>51</v>
      </c>
      <c r="B55" s="62">
        <v>45413</v>
      </c>
      <c r="C55" s="61">
        <v>5.7</v>
      </c>
      <c r="D55" s="61"/>
      <c r="E55" s="63"/>
      <c r="F55" s="61">
        <f t="shared" si="0"/>
        <v>0</v>
      </c>
      <c r="G55" s="64">
        <v>0.36</v>
      </c>
      <c r="H55" s="61">
        <f t="shared" si="1"/>
        <v>2.052</v>
      </c>
      <c r="I55" s="61">
        <f t="shared" si="2"/>
        <v>7.7520000000000007</v>
      </c>
      <c r="J55" s="65">
        <v>1800000</v>
      </c>
      <c r="K55" s="65">
        <f t="shared" si="3"/>
        <v>13953600.000000002</v>
      </c>
      <c r="L55" s="68"/>
    </row>
    <row r="56" spans="1:12" x14ac:dyDescent="0.2">
      <c r="A56" s="61">
        <v>52</v>
      </c>
      <c r="B56" s="62">
        <v>45444</v>
      </c>
      <c r="C56" s="61">
        <v>5.7</v>
      </c>
      <c r="D56" s="61"/>
      <c r="E56" s="63"/>
      <c r="F56" s="61">
        <f t="shared" si="0"/>
        <v>0</v>
      </c>
      <c r="G56" s="64">
        <v>0.36</v>
      </c>
      <c r="H56" s="61">
        <f t="shared" si="1"/>
        <v>2.052</v>
      </c>
      <c r="I56" s="61">
        <f t="shared" si="2"/>
        <v>7.7520000000000007</v>
      </c>
      <c r="J56" s="65">
        <v>1800000</v>
      </c>
      <c r="K56" s="65">
        <f t="shared" si="3"/>
        <v>13953600.000000002</v>
      </c>
      <c r="L56" s="68"/>
    </row>
    <row r="57" spans="1:12" x14ac:dyDescent="0.2">
      <c r="A57" s="61">
        <v>53</v>
      </c>
      <c r="B57" s="62">
        <v>45474</v>
      </c>
      <c r="C57" s="61">
        <v>5.7</v>
      </c>
      <c r="D57" s="61"/>
      <c r="E57" s="63"/>
      <c r="F57" s="61">
        <f t="shared" si="0"/>
        <v>0</v>
      </c>
      <c r="G57" s="64">
        <v>0.36</v>
      </c>
      <c r="H57" s="61">
        <f t="shared" si="1"/>
        <v>2.052</v>
      </c>
      <c r="I57" s="61">
        <f t="shared" si="2"/>
        <v>7.7520000000000007</v>
      </c>
      <c r="J57" s="65">
        <v>2340000</v>
      </c>
      <c r="K57" s="65">
        <f t="shared" si="3"/>
        <v>18139680</v>
      </c>
      <c r="L57" s="68"/>
    </row>
    <row r="58" spans="1:12" x14ac:dyDescent="0.2">
      <c r="A58" s="61">
        <v>54</v>
      </c>
      <c r="B58" s="62">
        <v>45505</v>
      </c>
      <c r="C58" s="61">
        <v>5.7</v>
      </c>
      <c r="D58" s="61"/>
      <c r="E58" s="63"/>
      <c r="F58" s="61">
        <f t="shared" si="0"/>
        <v>0</v>
      </c>
      <c r="G58" s="64">
        <v>0.36</v>
      </c>
      <c r="H58" s="61">
        <f t="shared" si="1"/>
        <v>2.052</v>
      </c>
      <c r="I58" s="61">
        <f t="shared" si="2"/>
        <v>7.7520000000000007</v>
      </c>
      <c r="J58" s="65">
        <v>2340000</v>
      </c>
      <c r="K58" s="65">
        <f t="shared" si="3"/>
        <v>18139680</v>
      </c>
      <c r="L58" s="68"/>
    </row>
    <row r="59" spans="1:12" x14ac:dyDescent="0.2">
      <c r="A59" s="61">
        <v>55</v>
      </c>
      <c r="B59" s="62">
        <v>45536</v>
      </c>
      <c r="C59" s="61">
        <v>5.7</v>
      </c>
      <c r="D59" s="61"/>
      <c r="E59" s="63"/>
      <c r="F59" s="61">
        <f t="shared" si="0"/>
        <v>0</v>
      </c>
      <c r="G59" s="64">
        <v>0.36</v>
      </c>
      <c r="H59" s="61">
        <f t="shared" si="1"/>
        <v>2.052</v>
      </c>
      <c r="I59" s="61">
        <f t="shared" si="2"/>
        <v>7.7520000000000007</v>
      </c>
      <c r="J59" s="65">
        <v>2340000</v>
      </c>
      <c r="K59" s="65">
        <f t="shared" si="3"/>
        <v>18139680</v>
      </c>
      <c r="L59" s="68"/>
    </row>
    <row r="60" spans="1:12" x14ac:dyDescent="0.2">
      <c r="A60" s="61">
        <v>56</v>
      </c>
      <c r="B60" s="62">
        <v>45566</v>
      </c>
      <c r="C60" s="61">
        <v>5.7</v>
      </c>
      <c r="D60" s="61"/>
      <c r="E60" s="63"/>
      <c r="F60" s="61">
        <f t="shared" si="0"/>
        <v>0</v>
      </c>
      <c r="G60" s="64">
        <v>0.36</v>
      </c>
      <c r="H60" s="61">
        <f t="shared" si="1"/>
        <v>2.052</v>
      </c>
      <c r="I60" s="61">
        <f t="shared" si="2"/>
        <v>7.7520000000000007</v>
      </c>
      <c r="J60" s="65">
        <v>2340000</v>
      </c>
      <c r="K60" s="65">
        <f t="shared" si="3"/>
        <v>18139680</v>
      </c>
      <c r="L60" s="66">
        <f>SUM(K60:K61)</f>
        <v>36279360</v>
      </c>
    </row>
    <row r="61" spans="1:12" x14ac:dyDescent="0.2">
      <c r="A61" s="61">
        <v>57</v>
      </c>
      <c r="B61" s="62">
        <v>45597</v>
      </c>
      <c r="C61" s="61">
        <v>5.7</v>
      </c>
      <c r="D61" s="61"/>
      <c r="E61" s="63"/>
      <c r="F61" s="61">
        <f t="shared" si="0"/>
        <v>0</v>
      </c>
      <c r="G61" s="64">
        <v>0.36</v>
      </c>
      <c r="H61" s="61">
        <f t="shared" si="1"/>
        <v>2.052</v>
      </c>
      <c r="I61" s="61">
        <f t="shared" si="2"/>
        <v>7.7520000000000007</v>
      </c>
      <c r="J61" s="65">
        <v>2340000</v>
      </c>
      <c r="K61" s="65">
        <f t="shared" si="3"/>
        <v>18139680</v>
      </c>
      <c r="L61" s="68"/>
    </row>
    <row r="62" spans="1:12" x14ac:dyDescent="0.2">
      <c r="A62" s="61">
        <v>58</v>
      </c>
      <c r="B62" s="62">
        <v>45627</v>
      </c>
      <c r="C62" s="61">
        <v>5.7</v>
      </c>
      <c r="D62" s="61"/>
      <c r="E62" s="63"/>
      <c r="F62" s="61">
        <f t="shared" si="0"/>
        <v>0</v>
      </c>
      <c r="G62" s="64">
        <v>0.36</v>
      </c>
      <c r="H62" s="61">
        <f t="shared" si="1"/>
        <v>2.052</v>
      </c>
      <c r="I62" s="61">
        <f t="shared" si="2"/>
        <v>7.7520000000000007</v>
      </c>
      <c r="J62" s="65">
        <v>2340000</v>
      </c>
      <c r="K62" s="65">
        <f t="shared" si="3"/>
        <v>18139680</v>
      </c>
      <c r="L62" s="66">
        <f>SUM(K62:K64)</f>
        <v>54419040</v>
      </c>
    </row>
    <row r="63" spans="1:12" x14ac:dyDescent="0.2">
      <c r="A63" s="61">
        <v>59</v>
      </c>
      <c r="B63" s="62">
        <v>45658</v>
      </c>
      <c r="C63" s="61">
        <v>5.7</v>
      </c>
      <c r="D63" s="61"/>
      <c r="E63" s="63"/>
      <c r="F63" s="61">
        <f t="shared" si="0"/>
        <v>0</v>
      </c>
      <c r="G63" s="64">
        <v>0.36</v>
      </c>
      <c r="H63" s="61">
        <f t="shared" si="1"/>
        <v>2.052</v>
      </c>
      <c r="I63" s="61">
        <f t="shared" si="2"/>
        <v>7.7520000000000007</v>
      </c>
      <c r="J63" s="65">
        <v>2340000</v>
      </c>
      <c r="K63" s="65">
        <f t="shared" si="3"/>
        <v>18139680</v>
      </c>
      <c r="L63" s="66"/>
    </row>
    <row r="64" spans="1:12" x14ac:dyDescent="0.2">
      <c r="A64" s="61">
        <v>60</v>
      </c>
      <c r="B64" s="62">
        <v>45689</v>
      </c>
      <c r="C64" s="61">
        <v>5.7</v>
      </c>
      <c r="D64" s="61"/>
      <c r="E64" s="63"/>
      <c r="F64" s="61">
        <f t="shared" si="0"/>
        <v>0</v>
      </c>
      <c r="G64" s="64">
        <v>0.36</v>
      </c>
      <c r="H64" s="61">
        <f t="shared" si="1"/>
        <v>2.052</v>
      </c>
      <c r="I64" s="61">
        <f t="shared" si="2"/>
        <v>7.7520000000000007</v>
      </c>
      <c r="J64" s="65">
        <v>2340000</v>
      </c>
      <c r="K64" s="65">
        <f t="shared" si="3"/>
        <v>18139680</v>
      </c>
      <c r="L64" s="68"/>
    </row>
    <row r="65" spans="1:12" x14ac:dyDescent="0.2">
      <c r="A65" s="229" t="s">
        <v>64</v>
      </c>
      <c r="B65" s="229"/>
      <c r="C65" s="229"/>
      <c r="D65" s="229"/>
      <c r="E65" s="229"/>
      <c r="F65" s="229"/>
      <c r="G65" s="229"/>
      <c r="H65" s="229"/>
      <c r="I65" s="229"/>
      <c r="J65" s="229"/>
      <c r="K65" s="93">
        <f>SUM(K5:K64)</f>
        <v>723319631.03999996</v>
      </c>
      <c r="L65" s="94">
        <f>SUM(L5:L64)</f>
        <v>723319631.03999996</v>
      </c>
    </row>
    <row r="66" spans="1:12" x14ac:dyDescent="0.2">
      <c r="J66" s="43" t="s">
        <v>65</v>
      </c>
      <c r="K66" s="70">
        <f>ROUND(K65/60,0)</f>
        <v>12055327</v>
      </c>
    </row>
  </sheetData>
  <mergeCells count="11">
    <mergeCell ref="K3:K4"/>
    <mergeCell ref="A65:J65"/>
    <mergeCell ref="A1:K1"/>
    <mergeCell ref="A3:A4"/>
    <mergeCell ref="B3:B4"/>
    <mergeCell ref="C3:C4"/>
    <mergeCell ref="D3:D4"/>
    <mergeCell ref="E3:F3"/>
    <mergeCell ref="G3:H3"/>
    <mergeCell ref="I3:I4"/>
    <mergeCell ref="J3:J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D64" sqref="D64"/>
    </sheetView>
  </sheetViews>
  <sheetFormatPr defaultRowHeight="12.75" x14ac:dyDescent="0.2"/>
  <cols>
    <col min="1" max="1" width="7" customWidth="1"/>
    <col min="2" max="2" width="28.28515625" customWidth="1"/>
    <col min="5" max="5" width="15.5703125" customWidth="1"/>
    <col min="10" max="10" width="14" customWidth="1"/>
    <col min="11" max="11" width="14.42578125" customWidth="1"/>
    <col min="12" max="12" width="15.42578125" customWidth="1"/>
    <col min="13" max="13" width="14.85546875" customWidth="1"/>
  </cols>
  <sheetData>
    <row r="1" spans="1:13" ht="15.75" x14ac:dyDescent="0.25">
      <c r="A1" s="236" t="s">
        <v>105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3" ht="15.75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15.75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 t="s">
        <v>96</v>
      </c>
    </row>
    <row r="4" spans="1:13" ht="12.75" customHeight="1" x14ac:dyDescent="0.2">
      <c r="A4" s="234" t="s">
        <v>42</v>
      </c>
      <c r="B4" s="234" t="s">
        <v>97</v>
      </c>
      <c r="C4" s="234" t="s">
        <v>98</v>
      </c>
      <c r="D4" s="234"/>
      <c r="E4" s="234" t="s">
        <v>106</v>
      </c>
      <c r="F4" s="234" t="s">
        <v>99</v>
      </c>
      <c r="G4" s="234" t="s">
        <v>100</v>
      </c>
      <c r="H4" s="234" t="s">
        <v>55</v>
      </c>
      <c r="I4" s="234" t="s">
        <v>101</v>
      </c>
      <c r="J4" s="234" t="s">
        <v>107</v>
      </c>
      <c r="K4" s="234" t="s">
        <v>102</v>
      </c>
      <c r="L4" s="234"/>
      <c r="M4" s="234" t="s">
        <v>10</v>
      </c>
    </row>
    <row r="5" spans="1:13" ht="38.25" x14ac:dyDescent="0.2">
      <c r="A5" s="234"/>
      <c r="B5" s="234"/>
      <c r="C5" s="98" t="s">
        <v>103</v>
      </c>
      <c r="D5" s="98" t="s">
        <v>104</v>
      </c>
      <c r="E5" s="234"/>
      <c r="F5" s="234"/>
      <c r="G5" s="234"/>
      <c r="H5" s="234"/>
      <c r="I5" s="234"/>
      <c r="J5" s="234"/>
      <c r="K5" s="98" t="s">
        <v>108</v>
      </c>
      <c r="L5" s="98" t="s">
        <v>109</v>
      </c>
      <c r="M5" s="234"/>
    </row>
    <row r="6" spans="1:13" ht="15.75" x14ac:dyDescent="0.2">
      <c r="A6" s="99">
        <v>1</v>
      </c>
      <c r="B6" s="99" t="s">
        <v>94</v>
      </c>
      <c r="C6" s="99"/>
      <c r="D6" s="109">
        <v>26299</v>
      </c>
      <c r="E6" s="100">
        <f>TTBYen!K66</f>
        <v>9530534</v>
      </c>
      <c r="F6" s="99">
        <v>53.05</v>
      </c>
      <c r="G6" s="101">
        <v>58.04</v>
      </c>
      <c r="H6" s="101">
        <v>4.1100000000000003</v>
      </c>
      <c r="I6" s="101">
        <v>27.1</v>
      </c>
      <c r="J6" s="100">
        <f>E6*3*5</f>
        <v>142958010</v>
      </c>
      <c r="K6" s="100">
        <f>E6*5</f>
        <v>47652670</v>
      </c>
      <c r="L6" s="100">
        <f>(28-20)*0.5*E6</f>
        <v>38122136</v>
      </c>
      <c r="M6" s="100">
        <f>SUM(J6:L6)</f>
        <v>228732816</v>
      </c>
    </row>
    <row r="7" spans="1:13" ht="15.75" x14ac:dyDescent="0.2">
      <c r="A7" s="102">
        <v>2</v>
      </c>
      <c r="B7" s="102" t="s">
        <v>82</v>
      </c>
      <c r="C7" s="109">
        <v>24838</v>
      </c>
      <c r="D7" s="102"/>
      <c r="E7" s="103">
        <f>LVChet!K66</f>
        <v>12055327</v>
      </c>
      <c r="F7" s="99">
        <v>57.05</v>
      </c>
      <c r="G7" s="101">
        <v>62</v>
      </c>
      <c r="H7" s="101">
        <v>4.07</v>
      </c>
      <c r="I7" s="101">
        <v>38.6</v>
      </c>
      <c r="J7" s="100">
        <f>E7*3*5</f>
        <v>180829905</v>
      </c>
      <c r="K7" s="100">
        <f>E7*5</f>
        <v>60276635</v>
      </c>
      <c r="L7" s="100">
        <f>(38.5-20)*0.5*E7</f>
        <v>111511774.75</v>
      </c>
      <c r="M7" s="100">
        <f>SUM(J7:L7)</f>
        <v>352618314.75</v>
      </c>
    </row>
    <row r="8" spans="1:13" ht="15.75" x14ac:dyDescent="0.2">
      <c r="A8" s="104"/>
      <c r="B8" s="104"/>
      <c r="C8" s="104"/>
      <c r="D8" s="104"/>
      <c r="E8" s="105"/>
      <c r="F8" s="104"/>
      <c r="G8" s="104"/>
      <c r="H8" s="104"/>
      <c r="I8" s="104"/>
      <c r="J8" s="105"/>
      <c r="K8" s="105"/>
      <c r="L8" s="105"/>
      <c r="M8" s="105"/>
    </row>
    <row r="9" spans="1:13" ht="15.75" x14ac:dyDescent="0.2">
      <c r="A9" s="235" t="s">
        <v>10</v>
      </c>
      <c r="B9" s="235"/>
      <c r="C9" s="106"/>
      <c r="D9" s="106"/>
      <c r="E9" s="107"/>
      <c r="F9" s="106"/>
      <c r="G9" s="106"/>
      <c r="H9" s="106"/>
      <c r="I9" s="106"/>
      <c r="J9" s="107"/>
      <c r="K9" s="107"/>
      <c r="L9" s="107"/>
      <c r="M9" s="107">
        <f>SUM(M6:M8)</f>
        <v>581351130.75</v>
      </c>
    </row>
    <row r="10" spans="1:13" ht="15.75" x14ac:dyDescent="0.25">
      <c r="A10" s="96"/>
      <c r="B10" s="96"/>
      <c r="C10" s="96"/>
      <c r="D10" s="96"/>
      <c r="E10" s="108"/>
      <c r="F10" s="96"/>
      <c r="G10" s="96"/>
      <c r="H10" s="96"/>
      <c r="I10" s="96"/>
      <c r="J10" s="108"/>
      <c r="K10" s="108"/>
      <c r="L10" s="108"/>
      <c r="M10" s="108"/>
    </row>
    <row r="11" spans="1:13" ht="15.75" x14ac:dyDescent="0.25">
      <c r="A11" s="96"/>
      <c r="B11" s="96"/>
      <c r="C11" s="96"/>
      <c r="D11" s="96"/>
      <c r="E11" s="108"/>
      <c r="F11" s="96"/>
      <c r="G11" s="96"/>
      <c r="H11" s="96"/>
      <c r="I11" s="96"/>
      <c r="J11" s="96"/>
      <c r="K11" s="96"/>
      <c r="L11" s="96"/>
      <c r="M11" s="96"/>
    </row>
    <row r="12" spans="1:13" ht="15.75" x14ac:dyDescent="0.25">
      <c r="A12" s="96"/>
      <c r="B12" s="96"/>
      <c r="C12" s="96"/>
      <c r="D12" s="96"/>
      <c r="E12" s="108"/>
      <c r="F12" s="96"/>
      <c r="G12" s="96"/>
      <c r="H12" s="96"/>
      <c r="I12" s="96"/>
      <c r="J12" s="96"/>
      <c r="K12" s="96"/>
      <c r="L12" s="96"/>
      <c r="M12" s="96"/>
    </row>
  </sheetData>
  <mergeCells count="13">
    <mergeCell ref="I4:I5"/>
    <mergeCell ref="J4:J5"/>
    <mergeCell ref="K4:L4"/>
    <mergeCell ref="M4:M5"/>
    <mergeCell ref="A9:B9"/>
    <mergeCell ref="H4:H5"/>
    <mergeCell ref="A1:M1"/>
    <mergeCell ref="A4:A5"/>
    <mergeCell ref="B4:B5"/>
    <mergeCell ref="C4:D4"/>
    <mergeCell ref="E4:E5"/>
    <mergeCell ref="F4:F5"/>
    <mergeCell ref="G4:G5"/>
  </mergeCells>
  <printOptions horizontalCentered="1"/>
  <pageMargins left="0" right="0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NĐ29</vt:lpstr>
      <vt:lpstr>TTBYen</vt:lpstr>
      <vt:lpstr>LVChet</vt:lpstr>
      <vt:lpstr>Sheet3</vt:lpstr>
    </vt:vector>
  </TitlesOfParts>
  <Company>SNV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LDAP2</dc:creator>
  <cp:lastModifiedBy>HP</cp:lastModifiedBy>
  <cp:lastPrinted>2025-06-27T07:22:08Z</cp:lastPrinted>
  <dcterms:created xsi:type="dcterms:W3CDTF">2008-02-25T07:39:37Z</dcterms:created>
  <dcterms:modified xsi:type="dcterms:W3CDTF">2025-06-30T04:52:59Z</dcterms:modified>
</cp:coreProperties>
</file>