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020" firstSheet="1" activeTab="1"/>
  </bookViews>
  <sheets>
    <sheet name="Biểu số 01" sheetId="4" state="hidden" r:id="rId1"/>
    <sheet name="Biểu số  02" sheetId="10" r:id="rId2"/>
    <sheet name="Biểu số 03" sheetId="11" state="hidden" r:id="rId3"/>
    <sheet name="MA" sheetId="7" state="hidden" r:id="rId4"/>
    <sheet name="Tuổi nghỉ hưu 135" sheetId="9"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1">'Biểu số  02'!$A:$K</definedName>
    <definedName name="_xlnm.Print_Area" localSheetId="0">'Biểu số 01'!$A:$O</definedName>
    <definedName name="_xlnm.Print_Area" localSheetId="2">'Biểu số 03'!$A:$P</definedName>
  </definedNames>
  <calcPr calcId="144525"/>
</workbook>
</file>

<file path=xl/calcChain.xml><?xml version="1.0" encoding="utf-8"?>
<calcChain xmlns="http://schemas.openxmlformats.org/spreadsheetml/2006/main">
  <c r="U134" i="10" l="1"/>
  <c r="T134" i="10"/>
  <c r="S134" i="10"/>
  <c r="R134" i="10"/>
  <c r="G134" i="10"/>
  <c r="C134" i="10"/>
  <c r="M134" i="10" s="1"/>
  <c r="U137" i="10"/>
  <c r="T137" i="10"/>
  <c r="S137" i="10"/>
  <c r="R137" i="10"/>
  <c r="G137" i="10"/>
  <c r="C137" i="10"/>
  <c r="M137" i="10" s="1"/>
  <c r="U136" i="10"/>
  <c r="T136" i="10"/>
  <c r="S136" i="10"/>
  <c r="R136" i="10"/>
  <c r="G136" i="10"/>
  <c r="C136" i="10"/>
  <c r="M136" i="10" s="1"/>
  <c r="U135" i="10"/>
  <c r="T135" i="10"/>
  <c r="S135" i="10"/>
  <c r="R135" i="10"/>
  <c r="G135" i="10"/>
  <c r="C135" i="10"/>
  <c r="M135" i="10" s="1"/>
  <c r="O134" i="10" l="1"/>
  <c r="N134" i="10"/>
  <c r="L134" i="10"/>
  <c r="O137" i="10"/>
  <c r="N137" i="10"/>
  <c r="O135" i="10"/>
  <c r="N135" i="10"/>
  <c r="N136" i="10"/>
  <c r="O136" i="10"/>
  <c r="Q136" i="10" s="1"/>
  <c r="L135" i="10"/>
  <c r="L136" i="10"/>
  <c r="L137" i="10"/>
  <c r="P134" i="10" l="1"/>
  <c r="Q134" i="10"/>
  <c r="Q135" i="10"/>
  <c r="Q137" i="10"/>
  <c r="P136" i="10"/>
  <c r="P135" i="10"/>
  <c r="P137" i="10"/>
  <c r="U34" i="10" l="1"/>
  <c r="T34" i="10"/>
  <c r="S34" i="10"/>
  <c r="R34" i="10"/>
  <c r="M34" i="10"/>
  <c r="N34" i="10" s="1"/>
  <c r="L34" i="10"/>
  <c r="G34" i="10"/>
  <c r="U33" i="10"/>
  <c r="T33" i="10"/>
  <c r="S33" i="10"/>
  <c r="R33" i="10"/>
  <c r="M33" i="10"/>
  <c r="O33" i="10" s="1"/>
  <c r="L33" i="10"/>
  <c r="G33" i="10"/>
  <c r="U32" i="10"/>
  <c r="T32" i="10"/>
  <c r="S32" i="10"/>
  <c r="R32" i="10"/>
  <c r="M32" i="10"/>
  <c r="O32" i="10" s="1"/>
  <c r="L32" i="10"/>
  <c r="G32" i="10"/>
  <c r="N32" i="10" l="1"/>
  <c r="Q32" i="10" s="1"/>
  <c r="N33" i="10"/>
  <c r="Q33" i="10"/>
  <c r="O34" i="10"/>
  <c r="Q34" i="10" s="1"/>
  <c r="P33" i="10"/>
  <c r="P32" i="10" l="1"/>
  <c r="P34" i="10"/>
  <c r="U114" i="10" l="1"/>
  <c r="T114" i="10"/>
  <c r="S114" i="10"/>
  <c r="R114" i="10"/>
  <c r="M114" i="10"/>
  <c r="O114" i="10" s="1"/>
  <c r="L114" i="10"/>
  <c r="G114" i="10"/>
  <c r="U116" i="10"/>
  <c r="T116" i="10"/>
  <c r="S116" i="10"/>
  <c r="R116" i="10"/>
  <c r="M116" i="10"/>
  <c r="O116" i="10" s="1"/>
  <c r="L116" i="10"/>
  <c r="G116" i="10"/>
  <c r="U115" i="10"/>
  <c r="T115" i="10"/>
  <c r="S115" i="10"/>
  <c r="R115" i="10"/>
  <c r="M115" i="10"/>
  <c r="O115" i="10" s="1"/>
  <c r="L115" i="10"/>
  <c r="G115" i="10"/>
  <c r="U113" i="10"/>
  <c r="T113" i="10"/>
  <c r="S113" i="10"/>
  <c r="R113" i="10"/>
  <c r="M113" i="10"/>
  <c r="O113" i="10" s="1"/>
  <c r="L113" i="10"/>
  <c r="G113" i="10"/>
  <c r="N115" i="10" l="1"/>
  <c r="Q115" i="10" s="1"/>
  <c r="N116" i="10"/>
  <c r="Q116" i="10" s="1"/>
  <c r="N114" i="10"/>
  <c r="Q114" i="10" s="1"/>
  <c r="N113" i="10"/>
  <c r="P113" i="10" s="1"/>
  <c r="P115" i="10" l="1"/>
  <c r="P116" i="10"/>
  <c r="P114" i="10"/>
  <c r="Q113" i="10"/>
  <c r="U23" i="10" l="1"/>
  <c r="T23" i="10"/>
  <c r="S23" i="10"/>
  <c r="R23" i="10"/>
  <c r="M23" i="10"/>
  <c r="O23" i="10" s="1"/>
  <c r="L23" i="10"/>
  <c r="G23" i="10"/>
  <c r="U22" i="10"/>
  <c r="T22" i="10"/>
  <c r="S22" i="10"/>
  <c r="R22" i="10"/>
  <c r="M22" i="10"/>
  <c r="N22" i="10" s="1"/>
  <c r="L22" i="10"/>
  <c r="G22" i="10"/>
  <c r="U21" i="10"/>
  <c r="T21" i="10"/>
  <c r="S21" i="10"/>
  <c r="R21" i="10"/>
  <c r="M21" i="10"/>
  <c r="O21" i="10" s="1"/>
  <c r="L21" i="10"/>
  <c r="G21" i="10"/>
  <c r="U20" i="10"/>
  <c r="T20" i="10"/>
  <c r="S20" i="10"/>
  <c r="R20" i="10"/>
  <c r="M20" i="10"/>
  <c r="O20" i="10" s="1"/>
  <c r="L20" i="10"/>
  <c r="G20" i="10"/>
  <c r="U19" i="10"/>
  <c r="T19" i="10"/>
  <c r="S19" i="10"/>
  <c r="R19" i="10"/>
  <c r="M19" i="10"/>
  <c r="O19" i="10" s="1"/>
  <c r="L19" i="10"/>
  <c r="G19" i="10"/>
  <c r="U18" i="10"/>
  <c r="T18" i="10"/>
  <c r="S18" i="10"/>
  <c r="R18" i="10"/>
  <c r="M18" i="10"/>
  <c r="O18" i="10" s="1"/>
  <c r="L18" i="10"/>
  <c r="G18" i="10"/>
  <c r="U17" i="10"/>
  <c r="T17" i="10"/>
  <c r="S17" i="10"/>
  <c r="R17" i="10"/>
  <c r="M17" i="10"/>
  <c r="O17" i="10" s="1"/>
  <c r="L17" i="10"/>
  <c r="G17" i="10"/>
  <c r="U16" i="10"/>
  <c r="T16" i="10"/>
  <c r="S16" i="10"/>
  <c r="R16" i="10"/>
  <c r="M16" i="10"/>
  <c r="O16" i="10" s="1"/>
  <c r="L16" i="10"/>
  <c r="G16" i="10"/>
  <c r="N20" i="10" l="1"/>
  <c r="P20" i="10" s="1"/>
  <c r="N21" i="10"/>
  <c r="N23" i="10"/>
  <c r="P23" i="10" s="1"/>
  <c r="N17" i="10"/>
  <c r="Q17" i="10" s="1"/>
  <c r="Q20" i="10"/>
  <c r="Q21" i="10"/>
  <c r="O22" i="10"/>
  <c r="Q22" i="10" s="1"/>
  <c r="P21" i="10"/>
  <c r="N19" i="10"/>
  <c r="P19" i="10" s="1"/>
  <c r="N18" i="10"/>
  <c r="P18" i="10" s="1"/>
  <c r="N16" i="10"/>
  <c r="P16" i="10" s="1"/>
  <c r="Q23" i="10" l="1"/>
  <c r="P17" i="10"/>
  <c r="Q16" i="10"/>
  <c r="P22" i="10"/>
  <c r="Q19" i="10"/>
  <c r="Q18" i="10"/>
  <c r="U110" i="10" l="1"/>
  <c r="T110" i="10"/>
  <c r="S110" i="10"/>
  <c r="R110" i="10"/>
  <c r="G110" i="10"/>
  <c r="C110" i="10"/>
  <c r="M110" i="10" s="1"/>
  <c r="U111" i="10"/>
  <c r="T111" i="10"/>
  <c r="S111" i="10"/>
  <c r="R111" i="10"/>
  <c r="G111" i="10"/>
  <c r="C111" i="10"/>
  <c r="M111" i="10" s="1"/>
  <c r="U109" i="10"/>
  <c r="T109" i="10"/>
  <c r="S109" i="10"/>
  <c r="R109" i="10"/>
  <c r="G109" i="10"/>
  <c r="C109" i="10"/>
  <c r="M109" i="10" s="1"/>
  <c r="U108" i="10"/>
  <c r="T108" i="10"/>
  <c r="S108" i="10"/>
  <c r="R108" i="10"/>
  <c r="G108" i="10"/>
  <c r="C108" i="10"/>
  <c r="M108" i="10" s="1"/>
  <c r="U107" i="10"/>
  <c r="T107" i="10"/>
  <c r="S107" i="10"/>
  <c r="R107" i="10"/>
  <c r="G107" i="10"/>
  <c r="C107" i="10"/>
  <c r="L107" i="10" s="1"/>
  <c r="U106" i="10"/>
  <c r="T106" i="10"/>
  <c r="S106" i="10"/>
  <c r="R106" i="10"/>
  <c r="G106" i="10"/>
  <c r="C106" i="10"/>
  <c r="L106" i="10" s="1"/>
  <c r="M106" i="10" l="1"/>
  <c r="O106" i="10" s="1"/>
  <c r="M107" i="10"/>
  <c r="O107" i="10" s="1"/>
  <c r="N110" i="10"/>
  <c r="O110" i="10"/>
  <c r="L110" i="10"/>
  <c r="N111" i="10"/>
  <c r="O111" i="10"/>
  <c r="L111" i="10"/>
  <c r="N109" i="10"/>
  <c r="O109" i="10"/>
  <c r="L109" i="10"/>
  <c r="N108" i="10"/>
  <c r="O108" i="10"/>
  <c r="L108" i="10"/>
  <c r="N106" i="10" l="1"/>
  <c r="P106" i="10" s="1"/>
  <c r="Q108" i="10"/>
  <c r="Q110" i="10"/>
  <c r="N107" i="10"/>
  <c r="P107" i="10" s="1"/>
  <c r="Q111" i="10"/>
  <c r="P110" i="10"/>
  <c r="Q109" i="10"/>
  <c r="P111" i="10"/>
  <c r="P109" i="10"/>
  <c r="P108" i="10"/>
  <c r="Q106" i="10"/>
  <c r="Q107" i="10" l="1"/>
  <c r="U100" i="10" l="1"/>
  <c r="T100" i="10"/>
  <c r="S100" i="10"/>
  <c r="R100" i="10"/>
  <c r="M100" i="10"/>
  <c r="O100" i="10" s="1"/>
  <c r="L100" i="10"/>
  <c r="G100" i="10"/>
  <c r="U99" i="10"/>
  <c r="T99" i="10"/>
  <c r="S99" i="10"/>
  <c r="R99" i="10"/>
  <c r="M99" i="10"/>
  <c r="N99" i="10" s="1"/>
  <c r="L99" i="10"/>
  <c r="G99" i="10"/>
  <c r="U98" i="10"/>
  <c r="T98" i="10"/>
  <c r="S98" i="10"/>
  <c r="R98" i="10"/>
  <c r="M98" i="10"/>
  <c r="N98" i="10" s="1"/>
  <c r="L98" i="10"/>
  <c r="G98" i="10"/>
  <c r="U97" i="10"/>
  <c r="T97" i="10"/>
  <c r="S97" i="10"/>
  <c r="R97" i="10"/>
  <c r="M97" i="10"/>
  <c r="O97" i="10" s="1"/>
  <c r="L97" i="10"/>
  <c r="G97" i="10"/>
  <c r="U96" i="10"/>
  <c r="T96" i="10"/>
  <c r="S96" i="10"/>
  <c r="R96" i="10"/>
  <c r="M96" i="10"/>
  <c r="N96" i="10" s="1"/>
  <c r="L96" i="10"/>
  <c r="G96" i="10"/>
  <c r="U95" i="10"/>
  <c r="T95" i="10"/>
  <c r="S95" i="10"/>
  <c r="R95" i="10"/>
  <c r="M95" i="10"/>
  <c r="O95" i="10" s="1"/>
  <c r="L95" i="10"/>
  <c r="G95" i="10"/>
  <c r="U94" i="10"/>
  <c r="T94" i="10"/>
  <c r="S94" i="10"/>
  <c r="R94" i="10"/>
  <c r="M94" i="10"/>
  <c r="N94" i="10" s="1"/>
  <c r="L94" i="10"/>
  <c r="G94" i="10"/>
  <c r="U93" i="10"/>
  <c r="T93" i="10"/>
  <c r="S93" i="10"/>
  <c r="R93" i="10"/>
  <c r="M93" i="10"/>
  <c r="O93" i="10" s="1"/>
  <c r="L93" i="10"/>
  <c r="G93" i="10"/>
  <c r="U92" i="10"/>
  <c r="T92" i="10"/>
  <c r="S92" i="10"/>
  <c r="R92" i="10"/>
  <c r="M92" i="10"/>
  <c r="N92" i="10" s="1"/>
  <c r="L92" i="10"/>
  <c r="G92" i="10"/>
  <c r="U91" i="10"/>
  <c r="T91" i="10"/>
  <c r="S91" i="10"/>
  <c r="R91" i="10"/>
  <c r="G91" i="10"/>
  <c r="C91" i="10"/>
  <c r="M91" i="10" s="1"/>
  <c r="U90" i="10"/>
  <c r="T90" i="10"/>
  <c r="S90" i="10"/>
  <c r="R90" i="10"/>
  <c r="G90" i="10"/>
  <c r="C90" i="10"/>
  <c r="M90" i="10" s="1"/>
  <c r="N95" i="10" l="1"/>
  <c r="Q95" i="10" s="1"/>
  <c r="O99" i="10"/>
  <c r="P99" i="10" s="1"/>
  <c r="O96" i="10"/>
  <c r="P96" i="10" s="1"/>
  <c r="N100" i="10"/>
  <c r="P100" i="10" s="1"/>
  <c r="N97" i="10"/>
  <c r="P97" i="10" s="1"/>
  <c r="O98" i="10"/>
  <c r="Q98" i="10" s="1"/>
  <c r="O94" i="10"/>
  <c r="Q94" i="10" s="1"/>
  <c r="N93" i="10"/>
  <c r="P93" i="10" s="1"/>
  <c r="O92" i="10"/>
  <c r="Q92" i="10" s="1"/>
  <c r="N91" i="10"/>
  <c r="O91" i="10"/>
  <c r="O90" i="10"/>
  <c r="N90" i="10"/>
  <c r="L90" i="10"/>
  <c r="L91" i="10"/>
  <c r="U132" i="10"/>
  <c r="T132" i="10"/>
  <c r="S132" i="10"/>
  <c r="R132" i="10"/>
  <c r="M132" i="10"/>
  <c r="O132" i="10" s="1"/>
  <c r="L132" i="10"/>
  <c r="G132" i="10"/>
  <c r="U131" i="10"/>
  <c r="T131" i="10"/>
  <c r="S131" i="10"/>
  <c r="R131" i="10"/>
  <c r="M131" i="10"/>
  <c r="O131" i="10" s="1"/>
  <c r="L131" i="10"/>
  <c r="G131" i="10"/>
  <c r="U130" i="10"/>
  <c r="T130" i="10"/>
  <c r="S130" i="10"/>
  <c r="R130" i="10"/>
  <c r="M130" i="10"/>
  <c r="N130" i="10" s="1"/>
  <c r="L130" i="10"/>
  <c r="G130" i="10"/>
  <c r="U129" i="10"/>
  <c r="T129" i="10"/>
  <c r="S129" i="10"/>
  <c r="R129" i="10"/>
  <c r="M129" i="10"/>
  <c r="O129" i="10" s="1"/>
  <c r="L129" i="10"/>
  <c r="G129" i="10"/>
  <c r="U128" i="10"/>
  <c r="T128" i="10"/>
  <c r="S128" i="10"/>
  <c r="R128" i="10"/>
  <c r="M128" i="10"/>
  <c r="O128" i="10" s="1"/>
  <c r="L128" i="10"/>
  <c r="G128" i="10"/>
  <c r="U127" i="10"/>
  <c r="T127" i="10"/>
  <c r="S127" i="10"/>
  <c r="R127" i="10"/>
  <c r="M127" i="10"/>
  <c r="O127" i="10" s="1"/>
  <c r="L127" i="10"/>
  <c r="G127" i="10"/>
  <c r="U126" i="10"/>
  <c r="T126" i="10"/>
  <c r="S126" i="10"/>
  <c r="R126" i="10"/>
  <c r="M126" i="10"/>
  <c r="N126" i="10" s="1"/>
  <c r="L126" i="10"/>
  <c r="G126" i="10"/>
  <c r="U125" i="10"/>
  <c r="T125" i="10"/>
  <c r="S125" i="10"/>
  <c r="R125" i="10"/>
  <c r="M125" i="10"/>
  <c r="N125" i="10" s="1"/>
  <c r="L125" i="10"/>
  <c r="G125" i="10"/>
  <c r="U124" i="10"/>
  <c r="T124" i="10"/>
  <c r="S124" i="10"/>
  <c r="R124" i="10"/>
  <c r="M124" i="10"/>
  <c r="O124" i="10" s="1"/>
  <c r="L124" i="10"/>
  <c r="G124" i="10"/>
  <c r="U123" i="10"/>
  <c r="T123" i="10"/>
  <c r="S123" i="10"/>
  <c r="R123" i="10"/>
  <c r="M123" i="10"/>
  <c r="O123" i="10" s="1"/>
  <c r="L123" i="10"/>
  <c r="G123" i="10"/>
  <c r="U122" i="10"/>
  <c r="T122" i="10"/>
  <c r="S122" i="10"/>
  <c r="R122" i="10"/>
  <c r="M122" i="10"/>
  <c r="N122" i="10" s="1"/>
  <c r="L122" i="10"/>
  <c r="G122" i="10"/>
  <c r="U121" i="10"/>
  <c r="T121" i="10"/>
  <c r="S121" i="10"/>
  <c r="R121" i="10"/>
  <c r="M121" i="10"/>
  <c r="N121" i="10" s="1"/>
  <c r="L121" i="10"/>
  <c r="G121" i="10"/>
  <c r="U120" i="10"/>
  <c r="T120" i="10"/>
  <c r="S120" i="10"/>
  <c r="R120" i="10"/>
  <c r="M120" i="10"/>
  <c r="O120" i="10" s="1"/>
  <c r="L120" i="10"/>
  <c r="G120" i="10"/>
  <c r="U119" i="10"/>
  <c r="T119" i="10"/>
  <c r="S119" i="10"/>
  <c r="R119" i="10"/>
  <c r="M119" i="10"/>
  <c r="O119" i="10" s="1"/>
  <c r="L119" i="10"/>
  <c r="G119" i="10"/>
  <c r="U118" i="10"/>
  <c r="T118" i="10"/>
  <c r="S118" i="10"/>
  <c r="R118" i="10"/>
  <c r="M118" i="10"/>
  <c r="N118" i="10" s="1"/>
  <c r="L118" i="10"/>
  <c r="G118" i="10"/>
  <c r="P95" i="10" l="1"/>
  <c r="Q99" i="10"/>
  <c r="P92" i="10"/>
  <c r="P91" i="10"/>
  <c r="O121" i="10"/>
  <c r="Q121" i="10" s="1"/>
  <c r="O122" i="10"/>
  <c r="Q122" i="10" s="1"/>
  <c r="N123" i="10"/>
  <c r="Q123" i="10" s="1"/>
  <c r="Q97" i="10"/>
  <c r="P90" i="10"/>
  <c r="O118" i="10"/>
  <c r="P118" i="10" s="1"/>
  <c r="N119" i="10"/>
  <c r="Q119" i="10" s="1"/>
  <c r="O125" i="10"/>
  <c r="P125" i="10" s="1"/>
  <c r="O126" i="10"/>
  <c r="P126" i="10" s="1"/>
  <c r="N127" i="10"/>
  <c r="P127" i="10" s="1"/>
  <c r="Q91" i="10"/>
  <c r="Q93" i="10"/>
  <c r="Q96" i="10"/>
  <c r="Q100" i="10"/>
  <c r="P98" i="10"/>
  <c r="P94" i="10"/>
  <c r="Q90" i="10"/>
  <c r="N129" i="10"/>
  <c r="Q129" i="10" s="1"/>
  <c r="O130" i="10"/>
  <c r="Q130" i="10" s="1"/>
  <c r="N131" i="10"/>
  <c r="P131" i="10" s="1"/>
  <c r="N120" i="10"/>
  <c r="P120" i="10" s="1"/>
  <c r="N124" i="10"/>
  <c r="P124" i="10" s="1"/>
  <c r="N128" i="10"/>
  <c r="P128" i="10" s="1"/>
  <c r="N132" i="10"/>
  <c r="P132" i="10" s="1"/>
  <c r="P121" i="10" l="1"/>
  <c r="P122" i="10"/>
  <c r="Q125" i="10"/>
  <c r="Q118" i="10"/>
  <c r="P123" i="10"/>
  <c r="P129" i="10"/>
  <c r="Q126" i="10"/>
  <c r="P119" i="10"/>
  <c r="Q127" i="10"/>
  <c r="Q132" i="10"/>
  <c r="Q124" i="10"/>
  <c r="P130" i="10"/>
  <c r="Q131" i="10"/>
  <c r="Q120" i="10"/>
  <c r="Q128" i="10"/>
  <c r="U104" i="10" l="1"/>
  <c r="T104" i="10"/>
  <c r="S104" i="10"/>
  <c r="R104" i="10"/>
  <c r="G104" i="10"/>
  <c r="C104" i="10"/>
  <c r="L104" i="10" s="1"/>
  <c r="U103" i="10"/>
  <c r="T103" i="10"/>
  <c r="S103" i="10"/>
  <c r="R103" i="10"/>
  <c r="G103" i="10"/>
  <c r="C103" i="10"/>
  <c r="L103" i="10" s="1"/>
  <c r="U102" i="10"/>
  <c r="T102" i="10"/>
  <c r="S102" i="10"/>
  <c r="R102" i="10"/>
  <c r="G102" i="10"/>
  <c r="C102" i="10"/>
  <c r="L102" i="10" s="1"/>
  <c r="M102" i="10" l="1"/>
  <c r="N102" i="10" s="1"/>
  <c r="M104" i="10"/>
  <c r="O104" i="10" s="1"/>
  <c r="M103" i="10"/>
  <c r="N103" i="10" s="1"/>
  <c r="O102" i="10" l="1"/>
  <c r="P102" i="10" s="1"/>
  <c r="N104" i="10"/>
  <c r="P104" i="10" s="1"/>
  <c r="O103" i="10"/>
  <c r="P103" i="10" s="1"/>
  <c r="Q102" i="10" l="1"/>
  <c r="Q104" i="10"/>
  <c r="Q103" i="10"/>
  <c r="U88" i="10" l="1"/>
  <c r="T88" i="10"/>
  <c r="S88" i="10"/>
  <c r="R88" i="10"/>
  <c r="G88" i="10"/>
  <c r="C88" i="10"/>
  <c r="M88" i="10" s="1"/>
  <c r="U87" i="10"/>
  <c r="T87" i="10"/>
  <c r="S87" i="10"/>
  <c r="R87" i="10"/>
  <c r="G87" i="10"/>
  <c r="C87" i="10"/>
  <c r="M87" i="10" s="1"/>
  <c r="U86" i="10"/>
  <c r="T86" i="10"/>
  <c r="S86" i="10"/>
  <c r="R86" i="10"/>
  <c r="G86" i="10"/>
  <c r="C86" i="10"/>
  <c r="M86" i="10" s="1"/>
  <c r="N88" i="10" l="1"/>
  <c r="O88" i="10"/>
  <c r="L88" i="10"/>
  <c r="N87" i="10"/>
  <c r="O87" i="10"/>
  <c r="L87" i="10"/>
  <c r="N86" i="10"/>
  <c r="O86" i="10"/>
  <c r="L86" i="10"/>
  <c r="Q86" i="10" l="1"/>
  <c r="Q88" i="10"/>
  <c r="Q87" i="10"/>
  <c r="P88" i="10"/>
  <c r="P87" i="10"/>
  <c r="P86" i="10"/>
  <c r="U71" i="10" l="1"/>
  <c r="T71" i="10"/>
  <c r="S71" i="10"/>
  <c r="R71" i="10"/>
  <c r="G71" i="10"/>
  <c r="C71" i="10"/>
  <c r="M71" i="10" s="1"/>
  <c r="U70" i="10"/>
  <c r="T70" i="10"/>
  <c r="S70" i="10"/>
  <c r="R70" i="10"/>
  <c r="G70" i="10"/>
  <c r="C70" i="10"/>
  <c r="M70" i="10" s="1"/>
  <c r="U69" i="10"/>
  <c r="T69" i="10"/>
  <c r="S69" i="10"/>
  <c r="R69" i="10"/>
  <c r="G69" i="10"/>
  <c r="C69" i="10"/>
  <c r="M69" i="10" s="1"/>
  <c r="U68" i="10"/>
  <c r="T68" i="10"/>
  <c r="S68" i="10"/>
  <c r="R68" i="10"/>
  <c r="G68" i="10"/>
  <c r="C68" i="10"/>
  <c r="M68" i="10" s="1"/>
  <c r="U67" i="10"/>
  <c r="T67" i="10"/>
  <c r="S67" i="10"/>
  <c r="R67" i="10"/>
  <c r="G67" i="10"/>
  <c r="C67" i="10"/>
  <c r="M67" i="10" s="1"/>
  <c r="U66" i="10"/>
  <c r="T66" i="10"/>
  <c r="S66" i="10"/>
  <c r="R66" i="10"/>
  <c r="G66" i="10"/>
  <c r="C66" i="10"/>
  <c r="M66" i="10" s="1"/>
  <c r="N70" i="10" l="1"/>
  <c r="O70" i="10"/>
  <c r="N71" i="10"/>
  <c r="O71" i="10"/>
  <c r="Q71" i="10" s="1"/>
  <c r="L70" i="10"/>
  <c r="L71" i="10"/>
  <c r="N69" i="10"/>
  <c r="O69" i="10"/>
  <c r="Q69" i="10" s="1"/>
  <c r="L69" i="10"/>
  <c r="N68" i="10"/>
  <c r="O68" i="10"/>
  <c r="L68" i="10"/>
  <c r="O66" i="10"/>
  <c r="N66" i="10"/>
  <c r="N67" i="10"/>
  <c r="O67" i="10"/>
  <c r="Q67" i="10" s="1"/>
  <c r="L66" i="10"/>
  <c r="L67" i="10"/>
  <c r="Q70" i="10" l="1"/>
  <c r="Q68" i="10"/>
  <c r="P66" i="10"/>
  <c r="P68" i="10"/>
  <c r="Q66" i="10"/>
  <c r="P71" i="10"/>
  <c r="P70" i="10"/>
  <c r="P69" i="10"/>
  <c r="P67" i="10"/>
  <c r="U30" i="10" l="1"/>
  <c r="T30" i="10"/>
  <c r="S30" i="10"/>
  <c r="R30" i="10"/>
  <c r="M30" i="10"/>
  <c r="O30" i="10" s="1"/>
  <c r="L30" i="10"/>
  <c r="G30" i="10"/>
  <c r="U29" i="10"/>
  <c r="T29" i="10"/>
  <c r="S29" i="10"/>
  <c r="R29" i="10"/>
  <c r="M29" i="10"/>
  <c r="O29" i="10" s="1"/>
  <c r="L29" i="10"/>
  <c r="G29" i="10"/>
  <c r="U28" i="10"/>
  <c r="T28" i="10"/>
  <c r="S28" i="10"/>
  <c r="R28" i="10"/>
  <c r="M28" i="10"/>
  <c r="O28" i="10" s="1"/>
  <c r="L28" i="10"/>
  <c r="G28" i="10"/>
  <c r="U27" i="10"/>
  <c r="T27" i="10"/>
  <c r="S27" i="10"/>
  <c r="R27" i="10"/>
  <c r="M27" i="10"/>
  <c r="O27" i="10" s="1"/>
  <c r="L27" i="10"/>
  <c r="G27" i="10"/>
  <c r="U26" i="10"/>
  <c r="T26" i="10"/>
  <c r="S26" i="10"/>
  <c r="R26" i="10"/>
  <c r="M26" i="10"/>
  <c r="O26" i="10" s="1"/>
  <c r="L26" i="10"/>
  <c r="G26" i="10"/>
  <c r="U25" i="10"/>
  <c r="T25" i="10"/>
  <c r="S25" i="10"/>
  <c r="R25" i="10"/>
  <c r="M25" i="10"/>
  <c r="O25" i="10" s="1"/>
  <c r="L25" i="10"/>
  <c r="G25" i="10"/>
  <c r="N29" i="10" l="1"/>
  <c r="P29" i="10" s="1"/>
  <c r="N30" i="10"/>
  <c r="Q30" i="10" s="1"/>
  <c r="N25" i="10"/>
  <c r="Q25" i="10" s="1"/>
  <c r="N26" i="10"/>
  <c r="P26" i="10" s="1"/>
  <c r="Q29" i="10"/>
  <c r="N28" i="10"/>
  <c r="P28" i="10" s="1"/>
  <c r="N27" i="10"/>
  <c r="P27" i="10" s="1"/>
  <c r="P30" i="10" l="1"/>
  <c r="P25" i="10"/>
  <c r="Q26" i="10"/>
  <c r="Q28" i="10"/>
  <c r="Q27" i="10"/>
  <c r="U64" i="10" l="1"/>
  <c r="T64" i="10"/>
  <c r="S64" i="10"/>
  <c r="R64" i="10"/>
  <c r="M64" i="10"/>
  <c r="O64" i="10" s="1"/>
  <c r="L64" i="10"/>
  <c r="G64" i="10"/>
  <c r="U63" i="10"/>
  <c r="T63" i="10"/>
  <c r="S63" i="10"/>
  <c r="R63" i="10"/>
  <c r="M63" i="10"/>
  <c r="O63" i="10" s="1"/>
  <c r="L63" i="10"/>
  <c r="G63" i="10"/>
  <c r="U62" i="10"/>
  <c r="T62" i="10"/>
  <c r="S62" i="10"/>
  <c r="R62" i="10"/>
  <c r="M62" i="10"/>
  <c r="O62" i="10" s="1"/>
  <c r="L62" i="10"/>
  <c r="G62" i="10"/>
  <c r="U61" i="10"/>
  <c r="T61" i="10"/>
  <c r="S61" i="10"/>
  <c r="R61" i="10"/>
  <c r="M61" i="10"/>
  <c r="N61" i="10" s="1"/>
  <c r="L61" i="10"/>
  <c r="G61" i="10"/>
  <c r="U60" i="10"/>
  <c r="T60" i="10"/>
  <c r="S60" i="10"/>
  <c r="R60" i="10"/>
  <c r="M60" i="10"/>
  <c r="O60" i="10" s="1"/>
  <c r="L60" i="10"/>
  <c r="G60" i="10"/>
  <c r="U59" i="10"/>
  <c r="T59" i="10"/>
  <c r="S59" i="10"/>
  <c r="R59" i="10"/>
  <c r="M59" i="10"/>
  <c r="O59" i="10" s="1"/>
  <c r="L59" i="10"/>
  <c r="G59" i="10"/>
  <c r="U58" i="10"/>
  <c r="T58" i="10"/>
  <c r="S58" i="10"/>
  <c r="R58" i="10"/>
  <c r="M58" i="10"/>
  <c r="O58" i="10" s="1"/>
  <c r="L58" i="10"/>
  <c r="G58" i="10"/>
  <c r="U57" i="10"/>
  <c r="T57" i="10"/>
  <c r="S57" i="10"/>
  <c r="R57" i="10"/>
  <c r="M57" i="10"/>
  <c r="O57" i="10" s="1"/>
  <c r="L57" i="10"/>
  <c r="G57" i="10"/>
  <c r="U56" i="10"/>
  <c r="T56" i="10"/>
  <c r="S56" i="10"/>
  <c r="R56" i="10"/>
  <c r="M56" i="10"/>
  <c r="N56" i="10" s="1"/>
  <c r="L56" i="10"/>
  <c r="G56" i="10"/>
  <c r="U55" i="10"/>
  <c r="T55" i="10"/>
  <c r="S55" i="10"/>
  <c r="R55" i="10"/>
  <c r="M55" i="10"/>
  <c r="N55" i="10" s="1"/>
  <c r="L55" i="10"/>
  <c r="G55" i="10"/>
  <c r="U54" i="10"/>
  <c r="T54" i="10"/>
  <c r="S54" i="10"/>
  <c r="R54" i="10"/>
  <c r="M54" i="10"/>
  <c r="N54" i="10" s="1"/>
  <c r="L54" i="10"/>
  <c r="G54" i="10"/>
  <c r="O61" i="10" l="1"/>
  <c r="P61" i="10" s="1"/>
  <c r="N60" i="10"/>
  <c r="P60" i="10" s="1"/>
  <c r="O55" i="10"/>
  <c r="P55" i="10" s="1"/>
  <c r="O56" i="10"/>
  <c r="Q56" i="10" s="1"/>
  <c r="N64" i="10"/>
  <c r="Q64" i="10" s="1"/>
  <c r="N59" i="10"/>
  <c r="P59" i="10" s="1"/>
  <c r="N63" i="10"/>
  <c r="P63" i="10" s="1"/>
  <c r="N62" i="10"/>
  <c r="P62" i="10" s="1"/>
  <c r="N58" i="10"/>
  <c r="Q58" i="10" s="1"/>
  <c r="O54" i="10"/>
  <c r="Q54" i="10" s="1"/>
  <c r="N57" i="10"/>
  <c r="P57" i="10" s="1"/>
  <c r="Q60" i="10" l="1"/>
  <c r="P56" i="10"/>
  <c r="Q61" i="10"/>
  <c r="P58" i="10"/>
  <c r="P64" i="10"/>
  <c r="Q55" i="10"/>
  <c r="Q63" i="10"/>
  <c r="Q59" i="10"/>
  <c r="Q62" i="10"/>
  <c r="Q57" i="10"/>
  <c r="P54" i="10"/>
  <c r="U52" i="10" l="1"/>
  <c r="T52" i="10"/>
  <c r="S52" i="10"/>
  <c r="R52" i="10"/>
  <c r="M52" i="10"/>
  <c r="O52" i="10" s="1"/>
  <c r="L52" i="10"/>
  <c r="G52" i="10"/>
  <c r="U51" i="10"/>
  <c r="T51" i="10"/>
  <c r="S51" i="10"/>
  <c r="R51" i="10"/>
  <c r="M51" i="10"/>
  <c r="O51" i="10" s="1"/>
  <c r="L51" i="10"/>
  <c r="G51" i="10"/>
  <c r="U50" i="10"/>
  <c r="T50" i="10"/>
  <c r="S50" i="10"/>
  <c r="R50" i="10"/>
  <c r="M50" i="10"/>
  <c r="N50" i="10" s="1"/>
  <c r="L50" i="10"/>
  <c r="G50" i="10"/>
  <c r="U49" i="10"/>
  <c r="T49" i="10"/>
  <c r="S49" i="10"/>
  <c r="R49" i="10"/>
  <c r="M49" i="10"/>
  <c r="N49" i="10" s="1"/>
  <c r="L49" i="10"/>
  <c r="G49" i="10"/>
  <c r="U48" i="10"/>
  <c r="T48" i="10"/>
  <c r="S48" i="10"/>
  <c r="R48" i="10"/>
  <c r="M48" i="10"/>
  <c r="N48" i="10" s="1"/>
  <c r="L48" i="10"/>
  <c r="G48" i="10"/>
  <c r="U47" i="10"/>
  <c r="T47" i="10"/>
  <c r="S47" i="10"/>
  <c r="R47" i="10"/>
  <c r="M47" i="10"/>
  <c r="N47" i="10" s="1"/>
  <c r="L47" i="10"/>
  <c r="G47" i="10"/>
  <c r="U46" i="10"/>
  <c r="T46" i="10"/>
  <c r="S46" i="10"/>
  <c r="R46" i="10"/>
  <c r="M46" i="10"/>
  <c r="O46" i="10" s="1"/>
  <c r="L46" i="10"/>
  <c r="G46" i="10"/>
  <c r="U45" i="10"/>
  <c r="T45" i="10"/>
  <c r="S45" i="10"/>
  <c r="R45" i="10"/>
  <c r="M45" i="10"/>
  <c r="N45" i="10" s="1"/>
  <c r="L45" i="10"/>
  <c r="G45" i="10"/>
  <c r="O47" i="10" l="1"/>
  <c r="N46" i="10"/>
  <c r="Q46" i="10" s="1"/>
  <c r="N51" i="10"/>
  <c r="P51" i="10" s="1"/>
  <c r="P47" i="10"/>
  <c r="N52" i="10"/>
  <c r="Q52" i="10" s="1"/>
  <c r="O50" i="10"/>
  <c r="Q50" i="10" s="1"/>
  <c r="O49" i="10"/>
  <c r="Q49" i="10" s="1"/>
  <c r="Q47" i="10"/>
  <c r="O48" i="10"/>
  <c r="Q48" i="10" s="1"/>
  <c r="P46" i="10"/>
  <c r="O45" i="10"/>
  <c r="Q45" i="10" s="1"/>
  <c r="P52" i="10" l="1"/>
  <c r="Q51" i="10"/>
  <c r="P50" i="10"/>
  <c r="P49" i="10"/>
  <c r="P48" i="10"/>
  <c r="P45" i="10"/>
  <c r="U84" i="10" l="1"/>
  <c r="T84" i="10"/>
  <c r="S84" i="10"/>
  <c r="R84" i="10"/>
  <c r="G84" i="10"/>
  <c r="C84" i="10"/>
  <c r="M84" i="10" s="1"/>
  <c r="U83" i="10"/>
  <c r="T83" i="10"/>
  <c r="S83" i="10"/>
  <c r="R83" i="10"/>
  <c r="G83" i="10"/>
  <c r="C83" i="10"/>
  <c r="M83" i="10" s="1"/>
  <c r="U82" i="10"/>
  <c r="T82" i="10"/>
  <c r="S82" i="10"/>
  <c r="R82" i="10"/>
  <c r="G82" i="10"/>
  <c r="C82" i="10"/>
  <c r="M82" i="10" s="1"/>
  <c r="U81" i="10"/>
  <c r="T81" i="10"/>
  <c r="S81" i="10"/>
  <c r="R81" i="10"/>
  <c r="G81" i="10"/>
  <c r="C81" i="10"/>
  <c r="M81" i="10" s="1"/>
  <c r="U80" i="10"/>
  <c r="T80" i="10"/>
  <c r="S80" i="10"/>
  <c r="R80" i="10"/>
  <c r="G80" i="10"/>
  <c r="C80" i="10"/>
  <c r="M80" i="10" s="1"/>
  <c r="U79" i="10"/>
  <c r="T79" i="10"/>
  <c r="S79" i="10"/>
  <c r="R79" i="10"/>
  <c r="G79" i="10"/>
  <c r="C79" i="10"/>
  <c r="M79" i="10" s="1"/>
  <c r="U78" i="10"/>
  <c r="T78" i="10"/>
  <c r="S78" i="10"/>
  <c r="R78" i="10"/>
  <c r="G78" i="10"/>
  <c r="C78" i="10"/>
  <c r="M78" i="10" s="1"/>
  <c r="U77" i="10"/>
  <c r="T77" i="10"/>
  <c r="S77" i="10"/>
  <c r="R77" i="10"/>
  <c r="G77" i="10"/>
  <c r="C77" i="10"/>
  <c r="M77" i="10" s="1"/>
  <c r="U76" i="10"/>
  <c r="T76" i="10"/>
  <c r="S76" i="10"/>
  <c r="R76" i="10"/>
  <c r="G76" i="10"/>
  <c r="C76" i="10"/>
  <c r="M76" i="10" s="1"/>
  <c r="U75" i="10"/>
  <c r="T75" i="10"/>
  <c r="S75" i="10"/>
  <c r="R75" i="10"/>
  <c r="G75" i="10"/>
  <c r="C75" i="10"/>
  <c r="L75" i="10" s="1"/>
  <c r="U74" i="10"/>
  <c r="T74" i="10"/>
  <c r="S74" i="10"/>
  <c r="R74" i="10"/>
  <c r="G74" i="10"/>
  <c r="C74" i="10"/>
  <c r="L74" i="10" s="1"/>
  <c r="U73" i="10"/>
  <c r="T73" i="10"/>
  <c r="S73" i="10"/>
  <c r="R73" i="10"/>
  <c r="G73" i="10"/>
  <c r="C73" i="10"/>
  <c r="M73" i="10" s="1"/>
  <c r="M75" i="10" l="1"/>
  <c r="O75" i="10" s="1"/>
  <c r="M74" i="10"/>
  <c r="O74" i="10" s="1"/>
  <c r="O83" i="10"/>
  <c r="N83" i="10"/>
  <c r="O84" i="10"/>
  <c r="N84" i="10"/>
  <c r="N82" i="10"/>
  <c r="O82" i="10"/>
  <c r="L82" i="10"/>
  <c r="L83" i="10"/>
  <c r="L84" i="10"/>
  <c r="O80" i="10"/>
  <c r="N80" i="10"/>
  <c r="O79" i="10"/>
  <c r="N79" i="10"/>
  <c r="O81" i="10"/>
  <c r="N81" i="10"/>
  <c r="L79" i="10"/>
  <c r="L80" i="10"/>
  <c r="L81" i="10"/>
  <c r="O77" i="10"/>
  <c r="N77" i="10"/>
  <c r="N78" i="10"/>
  <c r="O78" i="10"/>
  <c r="N76" i="10"/>
  <c r="O76" i="10"/>
  <c r="L76" i="10"/>
  <c r="L77" i="10"/>
  <c r="L78" i="10"/>
  <c r="N73" i="10"/>
  <c r="O73" i="10"/>
  <c r="L73" i="10"/>
  <c r="N75" i="10" l="1"/>
  <c r="P75" i="10" s="1"/>
  <c r="N74" i="10"/>
  <c r="P74" i="10" s="1"/>
  <c r="Q76" i="10"/>
  <c r="P84" i="10"/>
  <c r="P82" i="10"/>
  <c r="Q83" i="10"/>
  <c r="P76" i="10"/>
  <c r="Q77" i="10"/>
  <c r="Q75" i="10"/>
  <c r="Q78" i="10"/>
  <c r="Q81" i="10"/>
  <c r="Q80" i="10"/>
  <c r="Q73" i="10"/>
  <c r="P79" i="10"/>
  <c r="Q84" i="10"/>
  <c r="Q82" i="10"/>
  <c r="P83" i="10"/>
  <c r="Q79" i="10"/>
  <c r="P81" i="10"/>
  <c r="P80" i="10"/>
  <c r="P78" i="10"/>
  <c r="P77" i="10"/>
  <c r="Q74" i="10"/>
  <c r="P73" i="10"/>
  <c r="U43" i="10" l="1"/>
  <c r="T43" i="10"/>
  <c r="S43" i="10"/>
  <c r="R43" i="10"/>
  <c r="M43" i="10"/>
  <c r="O43" i="10" s="1"/>
  <c r="L43" i="10"/>
  <c r="G43" i="10"/>
  <c r="U42" i="10"/>
  <c r="T42" i="10"/>
  <c r="S42" i="10"/>
  <c r="R42" i="10"/>
  <c r="G42" i="10"/>
  <c r="C42" i="10"/>
  <c r="M42" i="10" s="1"/>
  <c r="U41" i="10"/>
  <c r="T41" i="10"/>
  <c r="S41" i="10"/>
  <c r="R41" i="10"/>
  <c r="G41" i="10"/>
  <c r="C41" i="10"/>
  <c r="M41" i="10" s="1"/>
  <c r="U40" i="10"/>
  <c r="T40" i="10"/>
  <c r="S40" i="10"/>
  <c r="R40" i="10"/>
  <c r="G40" i="10"/>
  <c r="C40" i="10"/>
  <c r="M40" i="10" s="1"/>
  <c r="U39" i="10"/>
  <c r="T39" i="10"/>
  <c r="S39" i="10"/>
  <c r="R39" i="10"/>
  <c r="G39" i="10"/>
  <c r="C39" i="10"/>
  <c r="M39" i="10" s="1"/>
  <c r="U38" i="10"/>
  <c r="T38" i="10"/>
  <c r="S38" i="10"/>
  <c r="R38" i="10"/>
  <c r="G38" i="10"/>
  <c r="C38" i="10"/>
  <c r="M38" i="10" s="1"/>
  <c r="U37" i="10"/>
  <c r="T37" i="10"/>
  <c r="S37" i="10"/>
  <c r="R37" i="10"/>
  <c r="G37" i="10"/>
  <c r="C37" i="10"/>
  <c r="L37" i="10" s="1"/>
  <c r="U36" i="10"/>
  <c r="T36" i="10"/>
  <c r="S36" i="10"/>
  <c r="R36" i="10"/>
  <c r="G36" i="10"/>
  <c r="C36" i="10"/>
  <c r="L36" i="10" s="1"/>
  <c r="M37" i="10" l="1"/>
  <c r="O37" i="10" s="1"/>
  <c r="M36" i="10"/>
  <c r="O36" i="10" s="1"/>
  <c r="N43" i="10"/>
  <c r="P43" i="10" s="1"/>
  <c r="N41" i="10"/>
  <c r="O41" i="10"/>
  <c r="N42" i="10"/>
  <c r="O42" i="10"/>
  <c r="L41" i="10"/>
  <c r="L42" i="10"/>
  <c r="O39" i="10"/>
  <c r="N39" i="10"/>
  <c r="N40" i="10"/>
  <c r="O40" i="10"/>
  <c r="N38" i="10"/>
  <c r="O38" i="10"/>
  <c r="L38" i="10"/>
  <c r="L39" i="10"/>
  <c r="L40" i="10"/>
  <c r="N36" i="10" l="1"/>
  <c r="P36" i="10" s="1"/>
  <c r="N37" i="10"/>
  <c r="P37" i="10" s="1"/>
  <c r="Q42" i="10"/>
  <c r="Q43" i="10"/>
  <c r="Q40" i="10"/>
  <c r="Q41" i="10"/>
  <c r="Q39" i="10"/>
  <c r="P38" i="10"/>
  <c r="P42" i="10"/>
  <c r="P41" i="10"/>
  <c r="P40" i="10"/>
  <c r="Q38" i="10"/>
  <c r="P39" i="10"/>
  <c r="Q37" i="10"/>
  <c r="Q36" i="10"/>
  <c r="U14" i="10" l="1"/>
  <c r="T14" i="10"/>
  <c r="S14" i="10"/>
  <c r="R14" i="10"/>
  <c r="M14" i="10"/>
  <c r="N14" i="10" s="1"/>
  <c r="L14" i="10"/>
  <c r="G14" i="10"/>
  <c r="U13" i="10"/>
  <c r="T13" i="10"/>
  <c r="S13" i="10"/>
  <c r="R13" i="10"/>
  <c r="M13" i="10"/>
  <c r="N13" i="10" s="1"/>
  <c r="L13" i="10"/>
  <c r="G13" i="10"/>
  <c r="U12" i="10"/>
  <c r="T12" i="10"/>
  <c r="S12" i="10"/>
  <c r="R12" i="10"/>
  <c r="M12" i="10"/>
  <c r="N12" i="10" s="1"/>
  <c r="L12" i="10"/>
  <c r="G12" i="10"/>
  <c r="U11" i="10"/>
  <c r="T11" i="10"/>
  <c r="S11" i="10"/>
  <c r="R11" i="10"/>
  <c r="M11" i="10"/>
  <c r="O11" i="10" s="1"/>
  <c r="L11" i="10"/>
  <c r="G11" i="10"/>
  <c r="U10" i="10"/>
  <c r="T10" i="10"/>
  <c r="S10" i="10"/>
  <c r="R10" i="10"/>
  <c r="M10" i="10"/>
  <c r="O10" i="10" s="1"/>
  <c r="L10" i="10"/>
  <c r="G10" i="10"/>
  <c r="N11" i="10" l="1"/>
  <c r="Q11" i="10" s="1"/>
  <c r="O12" i="10"/>
  <c r="Q12" i="10" s="1"/>
  <c r="O13" i="10"/>
  <c r="P13" i="10" s="1"/>
  <c r="O14" i="10"/>
  <c r="Q14" i="10" s="1"/>
  <c r="N10" i="10"/>
  <c r="P10" i="10" s="1"/>
  <c r="P11" i="10" l="1"/>
  <c r="Q13" i="10"/>
  <c r="P14" i="10"/>
  <c r="P12" i="10"/>
  <c r="Q10" i="10"/>
  <c r="Z13" i="11" l="1"/>
  <c r="Y13" i="11"/>
  <c r="X13" i="11"/>
  <c r="W13" i="11"/>
  <c r="H13" i="11"/>
  <c r="C13" i="11"/>
  <c r="Z12" i="11"/>
  <c r="Y12" i="11"/>
  <c r="X12" i="11"/>
  <c r="W12" i="11"/>
  <c r="H12" i="11"/>
  <c r="C12" i="11"/>
  <c r="R12" i="11" s="1"/>
  <c r="Z11" i="11"/>
  <c r="Y11" i="11"/>
  <c r="X11" i="11"/>
  <c r="W11" i="11"/>
  <c r="H11" i="11"/>
  <c r="C11" i="11"/>
  <c r="Q12" i="11" l="1"/>
  <c r="T12" i="11"/>
  <c r="V12" i="11" s="1"/>
  <c r="S12" i="11"/>
  <c r="X11" i="4"/>
  <c r="Y11" i="4"/>
  <c r="X12" i="4"/>
  <c r="Y12" i="4"/>
  <c r="X10" i="4"/>
  <c r="Y10" i="4"/>
  <c r="W11" i="4"/>
  <c r="W12" i="4"/>
  <c r="W10" i="4"/>
  <c r="V11" i="4"/>
  <c r="V12" i="4"/>
  <c r="V10" i="4"/>
  <c r="C11" i="4"/>
  <c r="G11" i="4"/>
  <c r="G12" i="4"/>
  <c r="G10" i="4"/>
  <c r="N254" i="9"/>
  <c r="J254" i="9"/>
  <c r="G254" i="9"/>
  <c r="C254" i="9"/>
  <c r="N253" i="9"/>
  <c r="J253" i="9"/>
  <c r="G253" i="9"/>
  <c r="C253" i="9"/>
  <c r="N252" i="9"/>
  <c r="J252" i="9"/>
  <c r="G252" i="9"/>
  <c r="C252" i="9"/>
  <c r="N251" i="9"/>
  <c r="J251" i="9"/>
  <c r="G251" i="9"/>
  <c r="C251" i="9"/>
  <c r="N250" i="9"/>
  <c r="J250" i="9"/>
  <c r="G250" i="9"/>
  <c r="C250" i="9"/>
  <c r="N249" i="9"/>
  <c r="J249" i="9"/>
  <c r="G249" i="9"/>
  <c r="C249" i="9"/>
  <c r="N248" i="9"/>
  <c r="J248" i="9"/>
  <c r="G248" i="9"/>
  <c r="C248" i="9"/>
  <c r="N247" i="9"/>
  <c r="J247" i="9"/>
  <c r="G247" i="9"/>
  <c r="C247" i="9"/>
  <c r="N246" i="9"/>
  <c r="J246" i="9"/>
  <c r="G246" i="9"/>
  <c r="C246" i="9"/>
  <c r="N245" i="9"/>
  <c r="J245" i="9"/>
  <c r="G245" i="9"/>
  <c r="C245" i="9"/>
  <c r="N244" i="9"/>
  <c r="J244" i="9"/>
  <c r="G244" i="9"/>
  <c r="C244" i="9"/>
  <c r="N243" i="9"/>
  <c r="J243" i="9"/>
  <c r="G243" i="9"/>
  <c r="C243" i="9"/>
  <c r="N242" i="9"/>
  <c r="J242" i="9"/>
  <c r="G242" i="9"/>
  <c r="C242" i="9"/>
  <c r="N241" i="9"/>
  <c r="J241" i="9"/>
  <c r="G241" i="9"/>
  <c r="C241" i="9"/>
  <c r="N240" i="9"/>
  <c r="J240" i="9"/>
  <c r="G240" i="9"/>
  <c r="C240" i="9"/>
  <c r="N239" i="9"/>
  <c r="J239" i="9"/>
  <c r="G239" i="9"/>
  <c r="C239" i="9"/>
  <c r="N238" i="9"/>
  <c r="J238" i="9"/>
  <c r="G238" i="9"/>
  <c r="C238" i="9"/>
  <c r="N237" i="9"/>
  <c r="J237" i="9"/>
  <c r="G237" i="9"/>
  <c r="C237" i="9"/>
  <c r="N236" i="9"/>
  <c r="J236" i="9"/>
  <c r="G236" i="9"/>
  <c r="C236" i="9"/>
  <c r="N235" i="9"/>
  <c r="J235" i="9"/>
  <c r="G235" i="9"/>
  <c r="C235" i="9"/>
  <c r="N234" i="9"/>
  <c r="J234" i="9"/>
  <c r="G234" i="9"/>
  <c r="C234" i="9"/>
  <c r="N233" i="9"/>
  <c r="J233" i="9"/>
  <c r="G233" i="9"/>
  <c r="C233" i="9"/>
  <c r="N232" i="9"/>
  <c r="J232" i="9"/>
  <c r="G232" i="9"/>
  <c r="C232" i="9"/>
  <c r="N231" i="9"/>
  <c r="J231" i="9"/>
  <c r="G231" i="9"/>
  <c r="C231" i="9"/>
  <c r="N230" i="9"/>
  <c r="J230" i="9"/>
  <c r="G230" i="9"/>
  <c r="C230" i="9"/>
  <c r="N229" i="9"/>
  <c r="J229" i="9"/>
  <c r="G229" i="9"/>
  <c r="C229" i="9"/>
  <c r="N228" i="9"/>
  <c r="J228" i="9"/>
  <c r="G228" i="9"/>
  <c r="C228" i="9"/>
  <c r="N227" i="9"/>
  <c r="J227" i="9"/>
  <c r="G227" i="9"/>
  <c r="C227" i="9"/>
  <c r="N226" i="9"/>
  <c r="J226" i="9"/>
  <c r="G226" i="9"/>
  <c r="C226" i="9"/>
  <c r="N225" i="9"/>
  <c r="J225" i="9"/>
  <c r="G225" i="9"/>
  <c r="C225" i="9"/>
  <c r="N224" i="9"/>
  <c r="J224" i="9"/>
  <c r="G224" i="9"/>
  <c r="C224" i="9"/>
  <c r="N223" i="9"/>
  <c r="J223" i="9"/>
  <c r="G223" i="9"/>
  <c r="C223" i="9"/>
  <c r="N222" i="9"/>
  <c r="J222" i="9"/>
  <c r="G222" i="9"/>
  <c r="C222" i="9"/>
  <c r="N221" i="9"/>
  <c r="J221" i="9"/>
  <c r="G221" i="9"/>
  <c r="C221" i="9"/>
  <c r="N220" i="9"/>
  <c r="J220" i="9"/>
  <c r="G220" i="9"/>
  <c r="C220" i="9"/>
  <c r="N219" i="9"/>
  <c r="J219" i="9"/>
  <c r="G219" i="9"/>
  <c r="C219" i="9"/>
  <c r="N218" i="9"/>
  <c r="J218" i="9"/>
  <c r="G218" i="9"/>
  <c r="C218" i="9"/>
  <c r="N217" i="9"/>
  <c r="J217" i="9"/>
  <c r="G217" i="9"/>
  <c r="C217" i="9"/>
  <c r="N216" i="9"/>
  <c r="J216" i="9"/>
  <c r="G216" i="9"/>
  <c r="C216" i="9"/>
  <c r="N215" i="9"/>
  <c r="J215" i="9"/>
  <c r="G215" i="9"/>
  <c r="C215" i="9"/>
  <c r="N214" i="9"/>
  <c r="J214" i="9"/>
  <c r="G214" i="9"/>
  <c r="C214" i="9"/>
  <c r="N213" i="9"/>
  <c r="J213" i="9"/>
  <c r="G213" i="9"/>
  <c r="C213" i="9"/>
  <c r="N212" i="9"/>
  <c r="J212" i="9"/>
  <c r="G212" i="9"/>
  <c r="C212" i="9"/>
  <c r="N211" i="9"/>
  <c r="J211" i="9"/>
  <c r="G211" i="9"/>
  <c r="C211" i="9"/>
  <c r="N210" i="9"/>
  <c r="J210" i="9"/>
  <c r="G210" i="9"/>
  <c r="C210" i="9"/>
  <c r="N209" i="9"/>
  <c r="J209" i="9"/>
  <c r="G209" i="9"/>
  <c r="C209" i="9"/>
  <c r="N208" i="9"/>
  <c r="J208" i="9"/>
  <c r="G208" i="9"/>
  <c r="C208" i="9"/>
  <c r="N207" i="9"/>
  <c r="J207" i="9"/>
  <c r="G207" i="9"/>
  <c r="C207" i="9"/>
  <c r="N206" i="9"/>
  <c r="J206" i="9"/>
  <c r="G206" i="9"/>
  <c r="C206" i="9"/>
  <c r="N205" i="9"/>
  <c r="J205" i="9"/>
  <c r="G205" i="9"/>
  <c r="C205" i="9"/>
  <c r="N204" i="9"/>
  <c r="J204" i="9"/>
  <c r="G204" i="9"/>
  <c r="C204" i="9"/>
  <c r="N203" i="9"/>
  <c r="J203" i="9"/>
  <c r="G203" i="9"/>
  <c r="C203" i="9"/>
  <c r="N202" i="9"/>
  <c r="J202" i="9"/>
  <c r="G202" i="9"/>
  <c r="C202" i="9"/>
  <c r="N201" i="9"/>
  <c r="J201" i="9"/>
  <c r="G201" i="9"/>
  <c r="C201" i="9"/>
  <c r="N200" i="9"/>
  <c r="J200" i="9"/>
  <c r="G200" i="9"/>
  <c r="C200" i="9"/>
  <c r="N199" i="9"/>
  <c r="J199" i="9"/>
  <c r="G199" i="9"/>
  <c r="C199" i="9"/>
  <c r="N198" i="9"/>
  <c r="J198" i="9"/>
  <c r="G198" i="9"/>
  <c r="C198" i="9"/>
  <c r="N197" i="9"/>
  <c r="J197" i="9"/>
  <c r="G197" i="9"/>
  <c r="C197" i="9"/>
  <c r="N196" i="9"/>
  <c r="J196" i="9"/>
  <c r="G196" i="9"/>
  <c r="C196" i="9"/>
  <c r="N195" i="9"/>
  <c r="J195" i="9"/>
  <c r="G195" i="9"/>
  <c r="C195" i="9"/>
  <c r="N194" i="9"/>
  <c r="J194" i="9"/>
  <c r="G194" i="9"/>
  <c r="C194" i="9"/>
  <c r="N193" i="9"/>
  <c r="J193" i="9"/>
  <c r="G193" i="9"/>
  <c r="C193" i="9"/>
  <c r="N192" i="9"/>
  <c r="J192" i="9"/>
  <c r="G192" i="9"/>
  <c r="C192" i="9"/>
  <c r="N191" i="9"/>
  <c r="J191" i="9"/>
  <c r="G191" i="9"/>
  <c r="C191" i="9"/>
  <c r="N190" i="9"/>
  <c r="J190" i="9"/>
  <c r="G190" i="9"/>
  <c r="C190" i="9"/>
  <c r="N189" i="9"/>
  <c r="J189" i="9"/>
  <c r="G189" i="9"/>
  <c r="C189" i="9"/>
  <c r="N188" i="9"/>
  <c r="J188" i="9"/>
  <c r="G188" i="9"/>
  <c r="C188" i="9"/>
  <c r="N187" i="9"/>
  <c r="J187" i="9"/>
  <c r="G187" i="9"/>
  <c r="C187" i="9"/>
  <c r="N186" i="9"/>
  <c r="J186" i="9"/>
  <c r="G186" i="9"/>
  <c r="C186" i="9"/>
  <c r="N185" i="9"/>
  <c r="J185" i="9"/>
  <c r="G185" i="9"/>
  <c r="C185" i="9"/>
  <c r="N184" i="9"/>
  <c r="J184" i="9"/>
  <c r="G184" i="9"/>
  <c r="C184" i="9"/>
  <c r="N183" i="9"/>
  <c r="J183" i="9"/>
  <c r="G183" i="9"/>
  <c r="C183" i="9"/>
  <c r="N182" i="9"/>
  <c r="J182" i="9"/>
  <c r="G182" i="9"/>
  <c r="C182" i="9"/>
  <c r="N181" i="9"/>
  <c r="J181" i="9"/>
  <c r="G181" i="9"/>
  <c r="C181" i="9"/>
  <c r="N180" i="9"/>
  <c r="J180" i="9"/>
  <c r="G180" i="9"/>
  <c r="C180" i="9"/>
  <c r="N179" i="9"/>
  <c r="J179" i="9"/>
  <c r="G179" i="9"/>
  <c r="C179" i="9"/>
  <c r="N178" i="9"/>
  <c r="J178" i="9"/>
  <c r="G178" i="9"/>
  <c r="C178" i="9"/>
  <c r="N177" i="9"/>
  <c r="J177" i="9"/>
  <c r="G177" i="9"/>
  <c r="C177" i="9"/>
  <c r="N176" i="9"/>
  <c r="J176" i="9"/>
  <c r="G176" i="9"/>
  <c r="C176" i="9"/>
  <c r="N175" i="9"/>
  <c r="J175" i="9"/>
  <c r="G175" i="9"/>
  <c r="C175" i="9"/>
  <c r="N174" i="9"/>
  <c r="J174" i="9"/>
  <c r="G174" i="9"/>
  <c r="C174" i="9"/>
  <c r="N173" i="9"/>
  <c r="J173" i="9"/>
  <c r="G173" i="9"/>
  <c r="C173" i="9"/>
  <c r="N172" i="9"/>
  <c r="J172" i="9"/>
  <c r="G172" i="9"/>
  <c r="C172" i="9"/>
  <c r="N171" i="9"/>
  <c r="J171" i="9"/>
  <c r="G171" i="9"/>
  <c r="C171" i="9"/>
  <c r="N170" i="9"/>
  <c r="J170" i="9"/>
  <c r="G170" i="9"/>
  <c r="C170" i="9"/>
  <c r="N169" i="9"/>
  <c r="J169" i="9"/>
  <c r="G169" i="9"/>
  <c r="C169" i="9"/>
  <c r="N168" i="9"/>
  <c r="J168" i="9"/>
  <c r="G168" i="9"/>
  <c r="C168" i="9"/>
  <c r="N167" i="9"/>
  <c r="J167" i="9"/>
  <c r="G167" i="9"/>
  <c r="C167" i="9"/>
  <c r="N166" i="9"/>
  <c r="J166" i="9"/>
  <c r="G166" i="9"/>
  <c r="C166" i="9"/>
  <c r="N165" i="9"/>
  <c r="J165" i="9"/>
  <c r="G165" i="9"/>
  <c r="C165" i="9"/>
  <c r="N164" i="9"/>
  <c r="J164" i="9"/>
  <c r="G164" i="9"/>
  <c r="C164" i="9"/>
  <c r="N163" i="9"/>
  <c r="J163" i="9"/>
  <c r="G163" i="9"/>
  <c r="C163" i="9"/>
  <c r="N162" i="9"/>
  <c r="J162" i="9"/>
  <c r="G162" i="9"/>
  <c r="C162" i="9"/>
  <c r="N161" i="9"/>
  <c r="J161" i="9"/>
  <c r="G161" i="9"/>
  <c r="C161" i="9"/>
  <c r="N160" i="9"/>
  <c r="J160" i="9"/>
  <c r="G160" i="9"/>
  <c r="C160" i="9"/>
  <c r="N159" i="9"/>
  <c r="J159" i="9"/>
  <c r="G159" i="9"/>
  <c r="C159" i="9"/>
  <c r="N158" i="9"/>
  <c r="J158" i="9"/>
  <c r="G158" i="9"/>
  <c r="C158" i="9"/>
  <c r="N157" i="9"/>
  <c r="J157" i="9"/>
  <c r="G157" i="9"/>
  <c r="C157" i="9"/>
  <c r="N156" i="9"/>
  <c r="J156" i="9"/>
  <c r="G156" i="9"/>
  <c r="C156" i="9"/>
  <c r="N155" i="9"/>
  <c r="J155" i="9"/>
  <c r="G155" i="9"/>
  <c r="C155" i="9"/>
  <c r="N154" i="9"/>
  <c r="J154" i="9"/>
  <c r="G154" i="9"/>
  <c r="C154" i="9"/>
  <c r="N153" i="9"/>
  <c r="J153" i="9"/>
  <c r="G153" i="9"/>
  <c r="C153" i="9"/>
  <c r="N152" i="9"/>
  <c r="J152" i="9"/>
  <c r="G152" i="9"/>
  <c r="C152" i="9"/>
  <c r="N151" i="9"/>
  <c r="J151" i="9"/>
  <c r="G151" i="9"/>
  <c r="C151" i="9"/>
  <c r="N150" i="9"/>
  <c r="J150" i="9"/>
  <c r="G150" i="9"/>
  <c r="C150" i="9"/>
  <c r="N149" i="9"/>
  <c r="J149" i="9"/>
  <c r="G149" i="9"/>
  <c r="C149" i="9"/>
  <c r="N148" i="9"/>
  <c r="J148" i="9"/>
  <c r="G148" i="9"/>
  <c r="C148" i="9"/>
  <c r="N147" i="9"/>
  <c r="J147" i="9"/>
  <c r="G147" i="9"/>
  <c r="C147" i="9"/>
  <c r="N146" i="9"/>
  <c r="J146" i="9"/>
  <c r="G146" i="9"/>
  <c r="C146" i="9"/>
  <c r="N145" i="9"/>
  <c r="J145" i="9"/>
  <c r="G145" i="9"/>
  <c r="C145" i="9"/>
  <c r="N144" i="9"/>
  <c r="J144" i="9"/>
  <c r="G144" i="9"/>
  <c r="C144" i="9"/>
  <c r="N143" i="9"/>
  <c r="J143" i="9"/>
  <c r="G143" i="9"/>
  <c r="C143" i="9"/>
  <c r="N142" i="9"/>
  <c r="J142" i="9"/>
  <c r="G142" i="9"/>
  <c r="C142" i="9"/>
  <c r="N141" i="9"/>
  <c r="J141" i="9"/>
  <c r="G141" i="9"/>
  <c r="C141" i="9"/>
  <c r="N140" i="9"/>
  <c r="J140" i="9"/>
  <c r="G140" i="9"/>
  <c r="C140" i="9"/>
  <c r="N139" i="9"/>
  <c r="J139" i="9"/>
  <c r="G139" i="9"/>
  <c r="C139" i="9"/>
  <c r="N138" i="9"/>
  <c r="J138" i="9"/>
  <c r="G138" i="9"/>
  <c r="C138" i="9"/>
  <c r="N137" i="9"/>
  <c r="J137" i="9"/>
  <c r="G137" i="9"/>
  <c r="C137" i="9"/>
  <c r="N136" i="9"/>
  <c r="J136" i="9"/>
  <c r="G136" i="9"/>
  <c r="C136" i="9"/>
  <c r="N135" i="9"/>
  <c r="J135" i="9"/>
  <c r="G135" i="9"/>
  <c r="C135" i="9"/>
  <c r="N134" i="9"/>
  <c r="J134" i="9"/>
  <c r="G134" i="9"/>
  <c r="C134" i="9"/>
  <c r="N133" i="9"/>
  <c r="J133" i="9"/>
  <c r="G133" i="9"/>
  <c r="C133" i="9"/>
  <c r="N132" i="9"/>
  <c r="J132" i="9"/>
  <c r="G132" i="9"/>
  <c r="C132" i="9"/>
  <c r="N131" i="9"/>
  <c r="J131" i="9"/>
  <c r="G131" i="9"/>
  <c r="C131" i="9"/>
  <c r="N130" i="9"/>
  <c r="J130" i="9"/>
  <c r="G130" i="9"/>
  <c r="C130" i="9"/>
  <c r="N129" i="9"/>
  <c r="J129" i="9"/>
  <c r="G129" i="9"/>
  <c r="C129" i="9"/>
  <c r="N128" i="9"/>
  <c r="J128" i="9"/>
  <c r="G128" i="9"/>
  <c r="C128" i="9"/>
  <c r="N127" i="9"/>
  <c r="J127" i="9"/>
  <c r="G127" i="9"/>
  <c r="C127" i="9"/>
  <c r="N126" i="9"/>
  <c r="J126" i="9"/>
  <c r="G126" i="9"/>
  <c r="C126" i="9"/>
  <c r="N125" i="9"/>
  <c r="J125" i="9"/>
  <c r="G125" i="9"/>
  <c r="C125" i="9"/>
  <c r="N124" i="9"/>
  <c r="J124" i="9"/>
  <c r="G124" i="9"/>
  <c r="C124" i="9"/>
  <c r="N123" i="9"/>
  <c r="J123" i="9"/>
  <c r="G123" i="9"/>
  <c r="C123" i="9"/>
  <c r="N122" i="9"/>
  <c r="J122" i="9"/>
  <c r="G122" i="9"/>
  <c r="C122" i="9"/>
  <c r="N121" i="9"/>
  <c r="J121" i="9"/>
  <c r="G121" i="9"/>
  <c r="C121" i="9"/>
  <c r="N120" i="9"/>
  <c r="J120" i="9"/>
  <c r="G120" i="9"/>
  <c r="C120" i="9"/>
  <c r="N119" i="9"/>
  <c r="J119" i="9"/>
  <c r="G119" i="9"/>
  <c r="C119" i="9"/>
  <c r="N118" i="9"/>
  <c r="J118" i="9"/>
  <c r="G118" i="9"/>
  <c r="C118" i="9"/>
  <c r="N117" i="9"/>
  <c r="J117" i="9"/>
  <c r="G117" i="9"/>
  <c r="C117" i="9"/>
  <c r="N116" i="9"/>
  <c r="J116" i="9"/>
  <c r="G116" i="9"/>
  <c r="C116" i="9"/>
  <c r="N115" i="9"/>
  <c r="J115" i="9"/>
  <c r="G115" i="9"/>
  <c r="C115" i="9"/>
  <c r="N114" i="9"/>
  <c r="J114" i="9"/>
  <c r="G114" i="9"/>
  <c r="C114" i="9"/>
  <c r="N113" i="9"/>
  <c r="J113" i="9"/>
  <c r="G113" i="9"/>
  <c r="C113" i="9"/>
  <c r="N112" i="9"/>
  <c r="J112" i="9"/>
  <c r="G112" i="9"/>
  <c r="C112" i="9"/>
  <c r="N111" i="9"/>
  <c r="J111" i="9"/>
  <c r="G111" i="9"/>
  <c r="C111" i="9"/>
  <c r="G110" i="9"/>
  <c r="C110" i="9"/>
  <c r="G109" i="9"/>
  <c r="C109" i="9"/>
  <c r="G108" i="9"/>
  <c r="C108" i="9"/>
  <c r="G107" i="9"/>
  <c r="C107" i="9"/>
  <c r="G106" i="9"/>
  <c r="C106" i="9"/>
  <c r="G105" i="9"/>
  <c r="C105" i="9"/>
  <c r="G104" i="9"/>
  <c r="C104" i="9"/>
  <c r="G103" i="9"/>
  <c r="C103" i="9"/>
  <c r="G102" i="9"/>
  <c r="C102" i="9"/>
  <c r="G101" i="9"/>
  <c r="C101" i="9"/>
  <c r="G100" i="9"/>
  <c r="C100" i="9"/>
  <c r="G99" i="9"/>
  <c r="C99" i="9"/>
  <c r="G98" i="9"/>
  <c r="C98" i="9"/>
  <c r="G97" i="9"/>
  <c r="C97" i="9"/>
  <c r="G96" i="9"/>
  <c r="C96" i="9"/>
  <c r="G95" i="9"/>
  <c r="C95" i="9"/>
  <c r="G94" i="9"/>
  <c r="C94" i="9"/>
  <c r="G93" i="9"/>
  <c r="C93" i="9"/>
  <c r="G92" i="9"/>
  <c r="C92" i="9"/>
  <c r="G91" i="9"/>
  <c r="C91" i="9"/>
  <c r="G90" i="9"/>
  <c r="C90" i="9"/>
  <c r="G89" i="9"/>
  <c r="C89" i="9"/>
  <c r="G88" i="9"/>
  <c r="C88" i="9"/>
  <c r="G87" i="9"/>
  <c r="C87" i="9"/>
  <c r="G86" i="9"/>
  <c r="C86" i="9"/>
  <c r="G85" i="9"/>
  <c r="C85" i="9"/>
  <c r="G84" i="9"/>
  <c r="C84" i="9"/>
  <c r="G83" i="9"/>
  <c r="C83" i="9"/>
  <c r="G82" i="9"/>
  <c r="C82" i="9"/>
  <c r="G81" i="9"/>
  <c r="C81" i="9"/>
  <c r="G80" i="9"/>
  <c r="C80" i="9"/>
  <c r="G79" i="9"/>
  <c r="C79" i="9"/>
  <c r="G78" i="9"/>
  <c r="C78" i="9"/>
  <c r="G77" i="9"/>
  <c r="C77" i="9"/>
  <c r="G76" i="9"/>
  <c r="C76" i="9"/>
  <c r="G75" i="9"/>
  <c r="C75" i="9"/>
  <c r="G74" i="9"/>
  <c r="C74" i="9"/>
  <c r="G73" i="9"/>
  <c r="C73" i="9"/>
  <c r="G72" i="9"/>
  <c r="C72" i="9"/>
  <c r="G71" i="9"/>
  <c r="C71" i="9"/>
  <c r="G70" i="9"/>
  <c r="C70" i="9"/>
  <c r="G69" i="9"/>
  <c r="C69" i="9"/>
  <c r="G68" i="9"/>
  <c r="C68" i="9"/>
  <c r="G67" i="9"/>
  <c r="C67" i="9"/>
  <c r="G66" i="9"/>
  <c r="C66" i="9"/>
  <c r="G65" i="9"/>
  <c r="C65" i="9"/>
  <c r="G64" i="9"/>
  <c r="C64" i="9"/>
  <c r="G63" i="9"/>
  <c r="C63" i="9"/>
  <c r="G62" i="9"/>
  <c r="C62" i="9"/>
  <c r="G61" i="9"/>
  <c r="C61" i="9"/>
  <c r="G60" i="9"/>
  <c r="C60" i="9"/>
  <c r="G59" i="9"/>
  <c r="C59" i="9"/>
  <c r="G58" i="9"/>
  <c r="C58" i="9"/>
  <c r="G57" i="9"/>
  <c r="C57" i="9"/>
  <c r="G56" i="9"/>
  <c r="C56" i="9"/>
  <c r="G55" i="9"/>
  <c r="C55" i="9"/>
  <c r="G54" i="9"/>
  <c r="C54" i="9"/>
  <c r="G53" i="9"/>
  <c r="C53" i="9"/>
  <c r="G52" i="9"/>
  <c r="C52" i="9"/>
  <c r="G51" i="9"/>
  <c r="C51" i="9"/>
  <c r="Q13" i="11" s="1"/>
  <c r="R13" i="11" l="1"/>
  <c r="R11" i="11"/>
  <c r="Q11" i="11"/>
  <c r="U12" i="11"/>
  <c r="C12" i="4"/>
  <c r="T11" i="11" l="1"/>
  <c r="S11" i="11"/>
  <c r="S13" i="11"/>
  <c r="T13" i="11"/>
  <c r="N12" i="11"/>
  <c r="P12" i="11"/>
  <c r="O12" i="11"/>
  <c r="P12" i="4"/>
  <c r="Q12" i="4"/>
  <c r="P11" i="4"/>
  <c r="Q11" i="4"/>
  <c r="C10" i="4"/>
  <c r="U13" i="11" l="1"/>
  <c r="N13" i="11" s="1"/>
  <c r="U11" i="11"/>
  <c r="O13" i="11"/>
  <c r="P13" i="11"/>
  <c r="M13" i="11" s="1"/>
  <c r="V13" i="11"/>
  <c r="N11" i="11"/>
  <c r="P11" i="11"/>
  <c r="O11" i="11"/>
  <c r="V11" i="11"/>
  <c r="M12" i="11"/>
  <c r="Q10" i="4"/>
  <c r="P10" i="4"/>
  <c r="R11" i="4"/>
  <c r="S11" i="4"/>
  <c r="R12" i="4"/>
  <c r="S12" i="4"/>
  <c r="U12" i="4" l="1"/>
  <c r="M11" i="11"/>
  <c r="U11" i="4"/>
  <c r="S10" i="4"/>
  <c r="R10" i="4"/>
  <c r="T12" i="4"/>
  <c r="T11" i="4"/>
  <c r="T10" i="4" l="1"/>
  <c r="O10" i="4" s="1"/>
  <c r="M11" i="4"/>
  <c r="O11" i="4"/>
  <c r="N11" i="4"/>
  <c r="M12" i="4"/>
  <c r="O12" i="4"/>
  <c r="N12" i="4"/>
  <c r="M10" i="4"/>
  <c r="N10" i="4"/>
  <c r="U10" i="4"/>
  <c r="L12" i="4" l="1"/>
  <c r="L10" i="4"/>
  <c r="L11" i="4"/>
</calcChain>
</file>

<file path=xl/sharedStrings.xml><?xml version="1.0" encoding="utf-8"?>
<sst xmlns="http://schemas.openxmlformats.org/spreadsheetml/2006/main" count="614" uniqueCount="265">
  <si>
    <t>TT</t>
  </si>
  <si>
    <t>Họ và tên</t>
  </si>
  <si>
    <t>Ngày sinh</t>
  </si>
  <si>
    <t>Năm</t>
  </si>
  <si>
    <t>Tháng</t>
  </si>
  <si>
    <t>Giới tính</t>
  </si>
  <si>
    <t>Nữ</t>
  </si>
  <si>
    <t>Theo NĐ 135/2020/NĐ-CP</t>
  </si>
  <si>
    <t>Tuổi nghỉ hưu đúng tuổi</t>
  </si>
  <si>
    <t>Thời điểm nghỉ hưu đúng tuổi</t>
  </si>
  <si>
    <t>Thời gian nghỉ hưu trước tuổi</t>
  </si>
  <si>
    <t>Năm nghỉ hưu</t>
  </si>
  <si>
    <t>Tuổi nghỉ hưu</t>
  </si>
  <si>
    <t>Nam</t>
  </si>
  <si>
    <t>Thời điểm sinh</t>
  </si>
  <si>
    <t>Thời điểm hưởng lương hưu</t>
  </si>
  <si>
    <t>Không quy định</t>
  </si>
  <si>
    <t>Công chức</t>
  </si>
  <si>
    <t>Viên chức</t>
  </si>
  <si>
    <t>Phan Văn Dũng</t>
  </si>
  <si>
    <t>I</t>
  </si>
  <si>
    <t>Chức danh</t>
  </si>
  <si>
    <t>Đang hưởng chế độ hưu trí, mất sức (X)</t>
  </si>
  <si>
    <t xml:space="preserve">Số năm </t>
  </si>
  <si>
    <t>Số tháng</t>
  </si>
  <si>
    <t>Kinh phí chi trả</t>
  </si>
  <si>
    <t>Tổng</t>
  </si>
  <si>
    <t>Trợ cấp 1 lần</t>
  </si>
  <si>
    <t>Trợ cấp theo số năm đóng BHXH</t>
  </si>
  <si>
    <t>Trợ cấp tìm việc</t>
  </si>
  <si>
    <t>Thời gian nghỉ</t>
  </si>
  <si>
    <t>Lương CS</t>
  </si>
  <si>
    <t>Chức danh những người hoạt động không chuyên trách</t>
  </si>
  <si>
    <t>Mức phụ cấp/tháng</t>
  </si>
  <si>
    <t>Phó Chủ nhiệm Ủy ban kiểm tra - Tổ chức Đảng</t>
  </si>
  <si>
    <t>Văn phòng Đảng ủy - Tuyên giáo</t>
  </si>
  <si>
    <t>Phó Chủ tịch Ủy ban Mặt trận Tổ quốc Việt nam - Khối vận</t>
  </si>
  <si>
    <t>Phó Chỉ huy trưởng Ban Chỉ huy Quân sự</t>
  </si>
  <si>
    <t>Phụ trách Nông thôn mới, đô thị văn minh</t>
  </si>
  <si>
    <t>Phó Chủ tịch Hội liên hiệp Phụ nữ</t>
  </si>
  <si>
    <t>Phó Chủ tịch Hội cựu chiến binh</t>
  </si>
  <si>
    <t>Phó Bí thư Đoàn thanh niên Cộng sản Hồ Chí Minh</t>
  </si>
  <si>
    <t>Phó Chủ tịch Hội nông dân</t>
  </si>
  <si>
    <t>Phụ trách Công tác truyền thanh; Phó Chủ nhiệm Trung tâm Văn hóa - Thể thao, Trung tâm học tập cộng đồng</t>
  </si>
  <si>
    <t>BHXH</t>
  </si>
  <si>
    <t>Mức Lương/phụ cấp</t>
  </si>
  <si>
    <t>Tháng đổi</t>
  </si>
  <si>
    <t>Năm đổi</t>
  </si>
  <si>
    <t>GHI CHÚ</t>
  </si>
  <si>
    <t>(3)</t>
  </si>
  <si>
    <t>Ghi rõ ngày, tháng, năm sinh. Trường hợp không có ngày hoặc tháng sinh thì nhập số 01. Ví dụ ngày 21 tháng 3 năm 1978 thì ghi: 21/03/1978</t>
  </si>
  <si>
    <t>(4)</t>
  </si>
  <si>
    <t>Chọn nút mũi tên để chọn giá trị</t>
  </si>
  <si>
    <t>(5)</t>
  </si>
  <si>
    <t>(6)</t>
  </si>
  <si>
    <t>Mức phụ cấp của chức danh sẽ tự điền vào cột.</t>
  </si>
  <si>
    <t>(7), (8)</t>
  </si>
  <si>
    <t>(9)</t>
  </si>
  <si>
    <t>Trường hợp là CBCC cấp xã chuyển sang NHĐKCT cấp xã theo khoản 2, Điều 9, Dự thảo Nghị định thì ghi X. Đồng thời, nhập hệ số lương CBCC vào cột (6)</t>
  </si>
  <si>
    <t>(10)</t>
  </si>
  <si>
    <t>Trường hợp NHĐKCT đang hưởng chế độ hưu trí, mất sức thì ghi X</t>
  </si>
  <si>
    <t>CB, CC chuyển sang NHĐKCT do SX ĐVHC (X)</t>
  </si>
  <si>
    <t>Tăng tháng BHXH</t>
  </si>
  <si>
    <t>Số tăng</t>
  </si>
  <si>
    <t>Đơn vị:…………………………………….</t>
  </si>
  <si>
    <t>Mẫu 01</t>
  </si>
  <si>
    <r>
      <t xml:space="preserve">CỘNG HÒA XÃ HỘI CHỦ NGHĨA VIỆT NAM
</t>
    </r>
    <r>
      <rPr>
        <b/>
        <u/>
        <sz val="14"/>
        <color theme="1"/>
        <rFont val="Times New Roman"/>
        <family val="1"/>
      </rPr>
      <t>Độ lập - Tự do - Hạnh phúc</t>
    </r>
  </si>
  <si>
    <t>Số năm công tác theo quy định (tính đến ngày 01/7/2025)</t>
  </si>
  <si>
    <t>Ghi số năm và số tháng lẽ của thời gian đóng BHXH theo hướng hẫn tại khoản 5, Điều 5, Dự thảo Nghị định</t>
  </si>
  <si>
    <t>BẢNG TÍNH TUỔI VÀ THỜI GIAN HƯỞNG TRỢ CẤP
(Ban hành kèm theo Tờ trình số      /TTr-UBND ngày     tháng     năm 2025 của Ủy ban nhân dân  ………….)</t>
  </si>
  <si>
    <t>Xã … (xã …. Sau sắp xếp)</t>
  </si>
  <si>
    <t>……</t>
  </si>
  <si>
    <t>DANH SÁCH NGƯỜI HOẠT ĐỘNG KHÔNG CHUYÊN TRÁCH CẤP XÃ TIẾP TỤC THAM GIA LÀM NGƯỜI HOẠT ĐỘNG KHÔNG CHUYÊN TRÁCH Ở ẤP, KHÓM, KHU
(Ban hành kèm theo Tờ trình số      /TTr-UBND ngày     tháng     năm 2025 của Ủy ban nhân dân…….)</t>
  </si>
  <si>
    <t>Mẫu 03</t>
  </si>
  <si>
    <t>Chức danh, vị trí công tác ở ấp</t>
  </si>
  <si>
    <t>Bí thư Ấp 1</t>
  </si>
  <si>
    <t>Trưởng ấp 2</t>
  </si>
  <si>
    <t>Trưởng Ban công tác mặt trận ấp 3</t>
  </si>
  <si>
    <t>UBND cấp xã lập danh sách gửi UBND cấp huyện tổng hợp, theo dõi để chỉ đạo. Đồng thời, gửi UBND xã mới để tiếp tục quản lý</t>
  </si>
  <si>
    <t>UBND cấp huyện tổng hợp, gửi về Sở Nội vụ để tổng hợp, theo dõi</t>
  </si>
  <si>
    <t>Danh sách này có thể gửi chậm hơn thời gian quy định nhưng phải trước ngày 01/7/2025</t>
  </si>
  <si>
    <t>UBND cấp xã ban hành quyết định cho thôi giữ chức danh người hoạt động cấp xã đối với NHĐKCT trong danh sách này trước thời gian xã cũ dừng hoạt động.</t>
  </si>
  <si>
    <t>Huỳnh Hiếu Đức</t>
  </si>
  <si>
    <t>Nguyễn Thị Hồng Thắm</t>
  </si>
  <si>
    <t>Lê Thị Thùy Linh</t>
  </si>
  <si>
    <t>Trần Thị Cẩm Ly</t>
  </si>
  <si>
    <t>Huỳnh Thị Thiên Lý</t>
  </si>
  <si>
    <t>Trần Quốc Trung</t>
  </si>
  <si>
    <t>Phan Kim Loan</t>
  </si>
  <si>
    <t>Nguyễn Văn Bé Hai</t>
  </si>
  <si>
    <t>Võ Minh Trí</t>
  </si>
  <si>
    <t>Nguyễn Trúc Vy</t>
  </si>
  <si>
    <t>Lê Nguyễn Tuyết Dương</t>
  </si>
  <si>
    <t>II</t>
  </si>
  <si>
    <t>Bùi Quốc Tặng</t>
  </si>
  <si>
    <t>27/8/1980</t>
  </si>
  <si>
    <t>Phan Anh Đào</t>
  </si>
  <si>
    <t>Nguyễn Văn Dũng</t>
  </si>
  <si>
    <t>Trương Quốc Cường</t>
  </si>
  <si>
    <t>Nguyễn Thị Điệp</t>
  </si>
  <si>
    <t>Nguyễn Thành Lũy</t>
  </si>
  <si>
    <t>Bùi Thị Bích Thủy</t>
  </si>
  <si>
    <t>19/7/1984</t>
  </si>
  <si>
    <t>Huỳnh Thế Khải</t>
  </si>
  <si>
    <t>III</t>
  </si>
  <si>
    <t>Phạm Thị Thu Hường</t>
  </si>
  <si>
    <t>Nguyễn Thanh Bảo</t>
  </si>
  <si>
    <t>Nguyễn Thị Kim Thảo</t>
  </si>
  <si>
    <t>Nguyễn Cam Bảo Xuyên</t>
  </si>
  <si>
    <t xml:space="preserve"> Trần Minh Lộc</t>
  </si>
  <si>
    <t>Nguyễn Văn Tư</t>
  </si>
  <si>
    <t>28/12/1981</t>
  </si>
  <si>
    <t>Phạm Thị Ngọc Diễm</t>
  </si>
  <si>
    <t>21/11/1988</t>
  </si>
  <si>
    <t>Nguyễn Thị Hồng</t>
  </si>
  <si>
    <t>01/9/1970</t>
  </si>
  <si>
    <t>Nguyễn Minh Toàn</t>
  </si>
  <si>
    <t>16/11/1986</t>
  </si>
  <si>
    <t>Nguyễn Thanh Phong</t>
  </si>
  <si>
    <t>20/05/1969</t>
  </si>
  <si>
    <t>Nguyễn Thành Tánh</t>
  </si>
  <si>
    <t>05/06/1971</t>
  </si>
  <si>
    <t>Lý Thu Hiếu</t>
  </si>
  <si>
    <t>Nguyễn Xuân Thùy</t>
  </si>
  <si>
    <t>Nguyễn Thị Phương Thoa</t>
  </si>
  <si>
    <t>Phan Thanh Việt</t>
  </si>
  <si>
    <t>Trần Thị Vân Tuyền</t>
  </si>
  <si>
    <t>Nguyễn Thị Cẩm</t>
  </si>
  <si>
    <t>Nguyễn Tấn Lực</t>
  </si>
  <si>
    <t>Nguyễn Hoàng Khương</t>
  </si>
  <si>
    <t>Võ Trường Giang</t>
  </si>
  <si>
    <t>Nguyễn Thị Mỹ Chi</t>
  </si>
  <si>
    <t>Đỗ Thành Riếp</t>
  </si>
  <si>
    <t>Trương Thị Kim Chi</t>
  </si>
  <si>
    <t>Phạm Thị Cẩm Giang</t>
  </si>
  <si>
    <t>Tôn Dạ Diễm Phương</t>
  </si>
  <si>
    <t>Nguyễn Thành Tính</t>
  </si>
  <si>
    <t>Đặng Thị Hồng Tươi</t>
  </si>
  <si>
    <t>Lê Thanh Truyền</t>
  </si>
  <si>
    <t>Huỳnh Thị Hòa</t>
  </si>
  <si>
    <t>Trần Nhựt Trường</t>
  </si>
  <si>
    <t>Nguyễn Thị Tâm</t>
  </si>
  <si>
    <t>Huỳnh Văn Tiến</t>
  </si>
  <si>
    <t>Trần Thanh Mỹ</t>
  </si>
  <si>
    <t xml:space="preserve">Nguyễn Duy Linh </t>
  </si>
  <si>
    <t xml:space="preserve">Huỳnh Trung Hiếu </t>
  </si>
  <si>
    <t xml:space="preserve">Huỳnh Văn Thảo </t>
  </si>
  <si>
    <t>Lê Nhất Tiếu</t>
  </si>
  <si>
    <t>Phạm Hoàng Đạt</t>
  </si>
  <si>
    <t>Trần Ngọc Tuấn</t>
  </si>
  <si>
    <t>Nguyễn Thị Kim Thoa</t>
  </si>
  <si>
    <t>Trần Thị Kiều Trang</t>
  </si>
  <si>
    <t>Lưu Hoàng Đạt</t>
  </si>
  <si>
    <t>Xã Phú Lộc (xã Cái Ngang sau sắp xếp)</t>
  </si>
  <si>
    <t>Xã Long Phú (xã Song Phú sau sắp xếp)</t>
  </si>
  <si>
    <t>Trần Minh Thắng</t>
  </si>
  <si>
    <t>x</t>
  </si>
  <si>
    <t>Xã Ngãi Tứ (xã Ngãi Tứ sau sáp nhập)</t>
  </si>
  <si>
    <t>Xã Phú Thịnh (xã Song Phú sau sắp xếp)</t>
  </si>
  <si>
    <t>Xã Tân Phú (Xã Song Phú sau sắp xếp)</t>
  </si>
  <si>
    <t>Xã Hậu Lộc (xã Cái Ngang sau sáp nhập)</t>
  </si>
  <si>
    <t>Xã Song Phú (xã Song Phú sau sáp nhập)</t>
  </si>
  <si>
    <t>Xã Bình Ninh (xã Ngãi Tứ sau sắp xếp)</t>
  </si>
  <si>
    <t>Xã Hòa Hiệp (xã Hòa Hiệp sau sắp xếp)</t>
  </si>
  <si>
    <t>VIII</t>
  </si>
  <si>
    <t>Đặng Văn Khánh</t>
  </si>
  <si>
    <t>20/10/1980</t>
  </si>
  <si>
    <t>Lê Thành Đông</t>
  </si>
  <si>
    <t>Phan Thị Tú Nhi</t>
  </si>
  <si>
    <t>Đặng Thị Xuân Liễu</t>
  </si>
  <si>
    <t>Nguyễn Quốc Việt</t>
  </si>
  <si>
    <t>25/10/1984</t>
  </si>
  <si>
    <t>Trần Phương Thúy</t>
  </si>
  <si>
    <t>16/4/1987</t>
  </si>
  <si>
    <t>Tô Hoàng Anh Kiệt</t>
  </si>
  <si>
    <t>27/7/1996</t>
  </si>
  <si>
    <t>Nguyễn Duy Thanh</t>
  </si>
  <si>
    <t>24/4/1990</t>
  </si>
  <si>
    <t>Nguyễn Thùy Linh</t>
  </si>
  <si>
    <t>20/4/1992</t>
  </si>
  <si>
    <t>Lê Thanh Tấn Thuận</t>
  </si>
  <si>
    <t>Trần Thị Quế Hương</t>
  </si>
  <si>
    <t>28/02/1996</t>
  </si>
  <si>
    <t>Phan Đăng Khoa</t>
  </si>
  <si>
    <t>Lưu Bích Như</t>
  </si>
  <si>
    <t>27/02/1986</t>
  </si>
  <si>
    <t>Lê Thị Mười Ba</t>
  </si>
  <si>
    <t>Bùi Quốc Bảo</t>
  </si>
  <si>
    <t>Xã Mỹ Thạnh Trung (xã Tam Bình sau sắp xếp)</t>
  </si>
  <si>
    <t>Xã Loan Mỹ (xã Ngãi Tứ sau sắp xếp)</t>
  </si>
  <si>
    <t>Nguyễn Văn Huân</t>
  </si>
  <si>
    <t>Thạch Banl</t>
  </si>
  <si>
    <t>Kim Hoàng Vũ</t>
  </si>
  <si>
    <t>19/6/1985</t>
  </si>
  <si>
    <t>Bùi Văn Em</t>
  </si>
  <si>
    <t>10/10/1984</t>
  </si>
  <si>
    <t>Dư Thị Vith Chara ĐaNi</t>
  </si>
  <si>
    <t>20/5/1988</t>
  </si>
  <si>
    <t>Nguyễn Vũ Lâm</t>
  </si>
  <si>
    <t>Sơn Phú Hoách Thi</t>
  </si>
  <si>
    <t>Thạch Thị VaSaNa</t>
  </si>
  <si>
    <t>01/01/1982</t>
  </si>
  <si>
    <t>Nguyễn Văn Năm</t>
  </si>
  <si>
    <t>24/06/1989</t>
  </si>
  <si>
    <t>Nguyễn Thảo Phương</t>
  </si>
  <si>
    <t>Trần Việt Long</t>
  </si>
  <si>
    <t>20/8/1994</t>
  </si>
  <si>
    <t>Xã Hòa Thạnh (xã Hòa Hiệp sau sắp xếp)</t>
  </si>
  <si>
    <t>Võ Văn Tèo</t>
  </si>
  <si>
    <t>Huỳnh Thanh Phong</t>
  </si>
  <si>
    <t>Nguyễn Văn Vững</t>
  </si>
  <si>
    <t>Nguyễn Phan Nhựt Hiền</t>
  </si>
  <si>
    <t>Hà Hồng Gấm</t>
  </si>
  <si>
    <t>Huỳnh Hải Yến</t>
  </si>
  <si>
    <t>Xã Mỹ Lộc (xã Cái Ngang sau sắp xếp)</t>
  </si>
  <si>
    <t xml:space="preserve">Nguyễn Văn Chớp </t>
  </si>
  <si>
    <t>20/10/1966</t>
  </si>
  <si>
    <t>Võ Văn Đẹp</t>
  </si>
  <si>
    <t>01/01/1966</t>
  </si>
  <si>
    <t>Nguyễn Văn Hòa</t>
  </si>
  <si>
    <t>16/10/1976</t>
  </si>
  <si>
    <t>Trần Văn Mến</t>
  </si>
  <si>
    <t>06/12/1988</t>
  </si>
  <si>
    <t>Nguyễn Quốc An</t>
  </si>
  <si>
    <t>02/01/1988</t>
  </si>
  <si>
    <t>Lê Thị Phong Lan</t>
  </si>
  <si>
    <t>08/05/1983</t>
  </si>
  <si>
    <t xml:space="preserve">Nguyễn Minh Quang </t>
  </si>
  <si>
    <t>20/6/1984</t>
  </si>
  <si>
    <t xml:space="preserve">Trần Minh Thanh </t>
  </si>
  <si>
    <t>01/8/1955</t>
  </si>
  <si>
    <t>Xã Hòa Lộc (xã Hòa Hiệp sau sắp xếp)</t>
  </si>
  <si>
    <t>Trương Công Dũng</t>
  </si>
  <si>
    <t>Trần Thị Thuý Kiều</t>
  </si>
  <si>
    <t>21/8/1994</t>
  </si>
  <si>
    <t>Nguyễn Thanh Bình</t>
  </si>
  <si>
    <t>Phan Đỉnh Khiêm</t>
  </si>
  <si>
    <t>Xã Tân Lộc (xã Cái Ngang sau sắp xếp)</t>
  </si>
  <si>
    <t>Huỳnh Thị Kim Thi</t>
  </si>
  <si>
    <t>Lê Văn Đức</t>
  </si>
  <si>
    <t>Nguyễn Thị Kim Vân</t>
  </si>
  <si>
    <t>IV</t>
  </si>
  <si>
    <t>V</t>
  </si>
  <si>
    <t>VI</t>
  </si>
  <si>
    <t>VII</t>
  </si>
  <si>
    <t>IX</t>
  </si>
  <si>
    <t>X</t>
  </si>
  <si>
    <t>XI</t>
  </si>
  <si>
    <t>XII</t>
  </si>
  <si>
    <t>XIII</t>
  </si>
  <si>
    <t>XIV</t>
  </si>
  <si>
    <t>XV</t>
  </si>
  <si>
    <t>Thị trấn Tam Bình (xã Tam Bình sau sắp xếp)</t>
  </si>
  <si>
    <t>XVI</t>
  </si>
  <si>
    <t>Nguyễn Thị Mỹ Xuân</t>
  </si>
  <si>
    <t>Trần Quốc Kỳ</t>
  </si>
  <si>
    <t>Nguyễn Văn Muôn</t>
  </si>
  <si>
    <t>Trần Thị Ken</t>
  </si>
  <si>
    <t>11/12/1986</t>
  </si>
  <si>
    <t>Mức lương/phụ cấp</t>
  </si>
  <si>
    <t>ỦY BAN NHÂN DÂN</t>
  </si>
  <si>
    <t>TỈNH VĨNH LONG</t>
  </si>
  <si>
    <t>CỘNG HÒA XÃ HỘI CHỦ NGHĨA VIỆT NAM</t>
  </si>
  <si>
    <t>Độc lập - Tự do - Hạnh phúc</t>
  </si>
  <si>
    <r>
      <t xml:space="preserve">DANH SÁCH THỰC HIỆN TINH GIẢN BIÊN CHẾ THEO NGHỊ ĐỊNH SỐ 154/2025/NĐ-CP NGÀY 15/6/2025   ĐỐI VỚI NGƯỜI HOẠT ĐỘNG KHÔNG CHUYÊN TRÁCH Ở CẤP XÃ 
CỦA ỦY BAN NHÂN DÂN HUYỆN TAM BÌNH 
</t>
    </r>
    <r>
      <rPr>
        <i/>
        <sz val="14"/>
        <rFont val="Times New Roman"/>
        <family val="1"/>
      </rPr>
      <t>(Kèm theo Quyết định số 1468/QĐ-UBND ngày 30 tháng 6 năm 2025 của Chủ tịch Ủy ban nhân dân tỉnh)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</si>
</sst>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8">
    <font>
      <sz val="8"/>
      <color theme="1"/>
      <name val="Calibri"/>
      <family val="2"/>
      <charset val="163"/>
      <scheme val="minor"/>
    </font>
    <font>
      <sz val="12"/>
      <name val=".VnTime"/>
      <family val="2"/>
    </font>
    <font>
      <sz val="12"/>
      <color theme="1"/>
      <name val="Times New Roman"/>
      <family val="1"/>
      <charset val="163"/>
    </font>
    <font>
      <b/>
      <sz val="12"/>
      <color theme="1"/>
      <name val="Times New Roman"/>
      <family val="1"/>
      <charset val="163"/>
    </font>
    <font>
      <sz val="8"/>
      <color theme="1"/>
      <name val="Calibri Light"/>
      <family val="1"/>
      <scheme val="major"/>
    </font>
    <font>
      <b/>
      <i/>
      <sz val="13"/>
      <name val="Calibri Light"/>
      <family val="1"/>
      <scheme val="major"/>
    </font>
    <font>
      <sz val="13"/>
      <color theme="1"/>
      <name val="Calibri Light"/>
      <family val="1"/>
      <scheme val="major"/>
    </font>
    <font>
      <sz val="13"/>
      <name val="Calibri Light"/>
      <family val="1"/>
      <scheme val="major"/>
    </font>
    <font>
      <sz val="14"/>
      <name val="Times New Roman"/>
      <family val="1"/>
    </font>
    <font>
      <b/>
      <sz val="14"/>
      <name val="Times New Roman"/>
      <family val="1"/>
    </font>
    <font>
      <sz val="14"/>
      <color theme="1"/>
      <name val="Times New Roman"/>
      <family val="1"/>
    </font>
    <font>
      <b/>
      <sz val="14"/>
      <color theme="1"/>
      <name val="Times New Roman"/>
      <family val="1"/>
    </font>
    <font>
      <i/>
      <sz val="14"/>
      <color theme="1"/>
      <name val="Times New Roman"/>
      <family val="1"/>
    </font>
    <font>
      <b/>
      <sz val="13"/>
      <name val="Times New Roman"/>
      <family val="1"/>
    </font>
    <font>
      <sz val="9"/>
      <color rgb="FF000000"/>
      <name val="Arial"/>
      <family val="2"/>
    </font>
    <font>
      <b/>
      <sz val="9"/>
      <color rgb="FF000000"/>
      <name val="Arial"/>
      <family val="2"/>
    </font>
    <font>
      <sz val="12"/>
      <color theme="1"/>
      <name val="Times New Roman"/>
      <family val="1"/>
    </font>
    <font>
      <b/>
      <sz val="12"/>
      <color theme="1"/>
      <name val="Times New Roman"/>
      <family val="1"/>
    </font>
    <font>
      <sz val="12"/>
      <name val="Times New Roman"/>
      <family val="1"/>
    </font>
    <font>
      <sz val="10"/>
      <name val="Times New Roman"/>
      <family val="1"/>
    </font>
    <font>
      <sz val="12"/>
      <color theme="1"/>
      <name val="Calibri Light"/>
      <family val="1"/>
      <scheme val="major"/>
    </font>
    <font>
      <b/>
      <sz val="12"/>
      <name val="Times New Roman"/>
      <family val="1"/>
    </font>
    <font>
      <b/>
      <i/>
      <sz val="12"/>
      <name val="Times New Roman"/>
      <family val="1"/>
    </font>
    <font>
      <i/>
      <sz val="13"/>
      <color theme="1"/>
      <name val="Times New Roman"/>
      <family val="1"/>
    </font>
    <font>
      <b/>
      <u/>
      <sz val="14"/>
      <color theme="1"/>
      <name val="Times New Roman"/>
      <family val="1"/>
    </font>
    <font>
      <b/>
      <i/>
      <sz val="12"/>
      <name val="Calibri Light"/>
      <family val="1"/>
      <scheme val="major"/>
    </font>
    <font>
      <b/>
      <sz val="10"/>
      <name val="Times New Roman"/>
      <family val="1"/>
    </font>
    <font>
      <b/>
      <sz val="13"/>
      <color theme="1"/>
      <name val="Calibri Light"/>
      <family val="1"/>
      <scheme val="major"/>
    </font>
    <font>
      <b/>
      <sz val="8"/>
      <color theme="1"/>
      <name val="Calibri Light"/>
      <family val="1"/>
      <scheme val="major"/>
    </font>
    <font>
      <b/>
      <i/>
      <sz val="10"/>
      <name val="Times New Roman"/>
      <family val="1"/>
    </font>
    <font>
      <sz val="13"/>
      <color theme="0"/>
      <name val="Calibri Light"/>
      <family val="1"/>
      <scheme val="major"/>
    </font>
    <font>
      <i/>
      <sz val="14"/>
      <name val="Times New Roman"/>
      <family val="1"/>
    </font>
    <font>
      <sz val="8"/>
      <name val="Calibri Light"/>
      <family val="1"/>
      <scheme val="major"/>
    </font>
    <font>
      <sz val="12"/>
      <name val="Calibri Light"/>
      <family val="1"/>
      <scheme val="major"/>
    </font>
    <font>
      <b/>
      <sz val="13"/>
      <name val="Calibri Light"/>
      <family val="1"/>
      <scheme val="major"/>
    </font>
    <font>
      <b/>
      <sz val="13"/>
      <color theme="1"/>
      <name val="Times New Roman"/>
      <family val="1"/>
    </font>
    <font>
      <b/>
      <sz val="12.5"/>
      <color theme="1"/>
      <name val="Times New Roman"/>
      <family val="1"/>
    </font>
    <font>
      <b/>
      <sz val="13.5"/>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FF"/>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1" fillId="0" borderId="0"/>
  </cellStyleXfs>
  <cellXfs count="176">
    <xf numFmtId="0" fontId="0" fillId="0" borderId="0" xfId="0"/>
    <xf numFmtId="0" fontId="0" fillId="0" borderId="5" xfId="0" applyBorder="1"/>
    <xf numFmtId="0" fontId="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xf>
    <xf numFmtId="0" fontId="2" fillId="0" borderId="5" xfId="0" applyFont="1" applyBorder="1" applyAlignment="1">
      <alignment horizontal="center" vertical="center"/>
    </xf>
    <xf numFmtId="14" fontId="2" fillId="0" borderId="5" xfId="0" applyNumberFormat="1" applyFont="1" applyBorder="1" applyAlignment="1">
      <alignment horizontal="center" vertical="center" wrapText="1"/>
    </xf>
    <xf numFmtId="0" fontId="4" fillId="0" borderId="0" xfId="0" applyFont="1"/>
    <xf numFmtId="0" fontId="6" fillId="0" borderId="0" xfId="0" applyFont="1"/>
    <xf numFmtId="0" fontId="6" fillId="0" borderId="5" xfId="0" applyFont="1" applyBorder="1" applyAlignment="1">
      <alignment horizontal="center" vertical="center"/>
    </xf>
    <xf numFmtId="49" fontId="7" fillId="2" borderId="5"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10" fillId="0" borderId="0" xfId="0" applyFont="1"/>
    <xf numFmtId="0" fontId="10" fillId="0" borderId="5" xfId="0" applyFont="1" applyBorder="1"/>
    <xf numFmtId="0" fontId="6" fillId="0" borderId="0" xfId="0" quotePrefix="1" applyFont="1"/>
    <xf numFmtId="14" fontId="12" fillId="0" borderId="5" xfId="1" applyNumberFormat="1" applyFont="1" applyBorder="1" applyAlignment="1">
      <alignment horizontal="center" vertical="center" wrapText="1"/>
    </xf>
    <xf numFmtId="0" fontId="8" fillId="4" borderId="5" xfId="0" applyFont="1" applyFill="1" applyBorder="1" applyAlignment="1">
      <alignment horizontal="center" vertical="center"/>
    </xf>
    <xf numFmtId="0" fontId="13" fillId="0" borderId="5" xfId="0" applyFont="1" applyBorder="1" applyAlignment="1">
      <alignment horizontal="left" vertical="center" wrapText="1"/>
    </xf>
    <xf numFmtId="0" fontId="15" fillId="5" borderId="16" xfId="0" applyFont="1" applyFill="1" applyBorder="1" applyAlignment="1">
      <alignment horizontal="center" vertical="center" wrapText="1"/>
    </xf>
    <xf numFmtId="0" fontId="14" fillId="5" borderId="17" xfId="0" applyFont="1" applyFill="1" applyBorder="1" applyAlignment="1">
      <alignment vertical="center" wrapText="1"/>
    </xf>
    <xf numFmtId="0" fontId="14" fillId="5" borderId="17" xfId="0" applyFont="1" applyFill="1" applyBorder="1" applyAlignment="1">
      <alignment horizontal="center" vertical="center" wrapText="1"/>
    </xf>
    <xf numFmtId="0" fontId="15" fillId="5" borderId="15" xfId="0" applyFont="1" applyFill="1" applyBorder="1" applyAlignment="1">
      <alignment vertical="center" wrapText="1"/>
    </xf>
    <xf numFmtId="0" fontId="6" fillId="0" borderId="5" xfId="0" applyFont="1" applyBorder="1" applyAlignment="1">
      <alignment vertical="center"/>
    </xf>
    <xf numFmtId="0" fontId="4" fillId="0" borderId="5" xfId="0" applyFont="1" applyBorder="1"/>
    <xf numFmtId="0" fontId="8" fillId="4" borderId="5" xfId="1" applyFont="1" applyFill="1" applyBorder="1" applyAlignment="1">
      <alignment horizontal="center" vertical="center"/>
    </xf>
    <xf numFmtId="14" fontId="8" fillId="4" borderId="5" xfId="0" quotePrefix="1" applyNumberFormat="1" applyFont="1" applyFill="1" applyBorder="1" applyAlignment="1">
      <alignment horizontal="center" vertical="center"/>
    </xf>
    <xf numFmtId="0" fontId="10" fillId="4" borderId="5" xfId="0" applyFont="1" applyFill="1" applyBorder="1"/>
    <xf numFmtId="0" fontId="16" fillId="0" borderId="0" xfId="0" applyFont="1"/>
    <xf numFmtId="0" fontId="16" fillId="0" borderId="0" xfId="0" quotePrefix="1" applyFont="1" applyAlignment="1">
      <alignment vertical="center"/>
    </xf>
    <xf numFmtId="0" fontId="16" fillId="0" borderId="0" xfId="0" quotePrefix="1" applyFont="1" applyAlignment="1">
      <alignment vertical="center" wrapText="1"/>
    </xf>
    <xf numFmtId="0" fontId="17" fillId="0" borderId="0" xfId="0" applyFont="1"/>
    <xf numFmtId="0" fontId="11" fillId="0" borderId="0" xfId="0" applyFont="1"/>
    <xf numFmtId="3" fontId="19" fillId="3" borderId="5" xfId="0" quotePrefix="1"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left" vertical="center"/>
    </xf>
    <xf numFmtId="14" fontId="18" fillId="4" borderId="5" xfId="0" quotePrefix="1" applyNumberFormat="1" applyFont="1" applyFill="1" applyBorder="1" applyAlignment="1">
      <alignment horizontal="center" vertical="center"/>
    </xf>
    <xf numFmtId="14" fontId="18" fillId="0" borderId="5" xfId="0" quotePrefix="1" applyNumberFormat="1" applyFont="1" applyBorder="1" applyAlignment="1">
      <alignment horizontal="center" vertical="center"/>
    </xf>
    <xf numFmtId="14" fontId="18" fillId="0" borderId="5" xfId="0" quotePrefix="1" applyNumberFormat="1" applyFont="1" applyBorder="1" applyAlignment="1">
      <alignment horizontal="left" vertical="center" wrapText="1"/>
    </xf>
    <xf numFmtId="4" fontId="18" fillId="3" borderId="5" xfId="0" quotePrefix="1" applyNumberFormat="1" applyFont="1" applyFill="1" applyBorder="1" applyAlignment="1">
      <alignment horizontal="center" vertical="center"/>
    </xf>
    <xf numFmtId="0" fontId="18" fillId="0" borderId="5" xfId="0" quotePrefix="1" applyFont="1" applyBorder="1" applyAlignment="1">
      <alignment horizontal="center" vertical="center"/>
    </xf>
    <xf numFmtId="0" fontId="20" fillId="0" borderId="5" xfId="0" applyFont="1" applyBorder="1"/>
    <xf numFmtId="0" fontId="21" fillId="0" borderId="0" xfId="0" applyFont="1" applyAlignment="1">
      <alignment horizontal="center" vertical="center" wrapText="1"/>
    </xf>
    <xf numFmtId="14" fontId="21" fillId="0" borderId="0" xfId="0" applyNumberFormat="1" applyFont="1" applyAlignment="1">
      <alignment horizontal="center" vertical="center" wrapText="1"/>
    </xf>
    <xf numFmtId="0" fontId="21" fillId="0" borderId="5" xfId="0" applyFont="1" applyBorder="1" applyAlignment="1">
      <alignment vertical="center" wrapText="1"/>
    </xf>
    <xf numFmtId="0" fontId="21"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13" fillId="0" borderId="5" xfId="0" applyFont="1" applyBorder="1" applyAlignment="1">
      <alignment horizontal="left" vertical="center"/>
    </xf>
    <xf numFmtId="0" fontId="6" fillId="0" borderId="0" xfId="0" applyFont="1" applyAlignment="1">
      <alignment vertical="center"/>
    </xf>
    <xf numFmtId="0" fontId="6" fillId="0" borderId="4" xfId="0" applyFont="1" applyBorder="1" applyAlignment="1">
      <alignment vertical="center"/>
    </xf>
    <xf numFmtId="14" fontId="18" fillId="0" borderId="5" xfId="0" quotePrefix="1" applyNumberFormat="1" applyFont="1" applyFill="1" applyBorder="1" applyAlignment="1">
      <alignment horizontal="center" vertical="center"/>
    </xf>
    <xf numFmtId="0" fontId="18" fillId="0" borderId="5" xfId="0" applyFont="1" applyFill="1" applyBorder="1" applyAlignment="1">
      <alignment horizontal="center" vertical="center"/>
    </xf>
    <xf numFmtId="0" fontId="20" fillId="0" borderId="0" xfId="0" applyFont="1" applyFill="1"/>
    <xf numFmtId="0" fontId="25" fillId="0" borderId="5" xfId="0" applyFont="1" applyBorder="1" applyAlignment="1">
      <alignment horizontal="center" vertical="center" wrapText="1"/>
    </xf>
    <xf numFmtId="0" fontId="20" fillId="0" borderId="0" xfId="0" applyFont="1"/>
    <xf numFmtId="0" fontId="18" fillId="4" borderId="5" xfId="0" applyFont="1" applyFill="1" applyBorder="1" applyAlignment="1">
      <alignment horizontal="center" vertical="center"/>
    </xf>
    <xf numFmtId="14" fontId="9" fillId="4" borderId="5" xfId="0" quotePrefix="1" applyNumberFormat="1" applyFont="1" applyFill="1" applyBorder="1" applyAlignment="1">
      <alignment horizontal="center" vertical="center"/>
    </xf>
    <xf numFmtId="0" fontId="9" fillId="4" borderId="5" xfId="0" applyFont="1" applyFill="1" applyBorder="1" applyAlignment="1">
      <alignment horizontal="center" vertical="center"/>
    </xf>
    <xf numFmtId="0" fontId="27" fillId="0" borderId="0" xfId="0" applyFont="1"/>
    <xf numFmtId="0" fontId="28" fillId="0" borderId="0" xfId="0" applyFont="1"/>
    <xf numFmtId="14" fontId="8" fillId="0" borderId="5" xfId="0" quotePrefix="1" applyNumberFormat="1" applyFont="1" applyFill="1" applyBorder="1" applyAlignment="1">
      <alignment horizontal="center" vertical="center"/>
    </xf>
    <xf numFmtId="0" fontId="8" fillId="0" borderId="5" xfId="0" applyFont="1" applyFill="1" applyBorder="1" applyAlignment="1">
      <alignment horizontal="center" vertical="center"/>
    </xf>
    <xf numFmtId="0" fontId="6" fillId="0" borderId="0" xfId="0" applyFont="1" applyFill="1"/>
    <xf numFmtId="0" fontId="4" fillId="0" borderId="0" xfId="0" applyFont="1" applyFill="1"/>
    <xf numFmtId="0" fontId="5" fillId="0" borderId="4" xfId="0" applyFont="1" applyBorder="1" applyAlignment="1">
      <alignment horizontal="center" vertical="center" wrapText="1"/>
    </xf>
    <xf numFmtId="0" fontId="8" fillId="4" borderId="4" xfId="1" applyFont="1" applyFill="1" applyBorder="1" applyAlignment="1">
      <alignment horizontal="center" vertical="center"/>
    </xf>
    <xf numFmtId="0" fontId="18" fillId="0" borderId="4" xfId="1" applyFont="1" applyFill="1" applyBorder="1" applyAlignment="1">
      <alignment horizontal="center" vertical="center"/>
    </xf>
    <xf numFmtId="0" fontId="9" fillId="4" borderId="4" xfId="1" applyFont="1" applyFill="1" applyBorder="1" applyAlignment="1">
      <alignment horizontal="center" vertical="center"/>
    </xf>
    <xf numFmtId="0" fontId="8" fillId="0" borderId="4" xfId="1" applyFont="1" applyFill="1" applyBorder="1" applyAlignment="1">
      <alignment horizontal="center" vertical="center"/>
    </xf>
    <xf numFmtId="0" fontId="25" fillId="0" borderId="4" xfId="0" applyFont="1" applyBorder="1" applyAlignment="1">
      <alignment horizontal="center" vertical="center" wrapText="1"/>
    </xf>
    <xf numFmtId="0" fontId="18" fillId="4" borderId="4" xfId="1" applyFont="1" applyFill="1" applyBorder="1" applyAlignment="1">
      <alignment horizontal="center" vertical="center"/>
    </xf>
    <xf numFmtId="14" fontId="19" fillId="0" borderId="5" xfId="0" quotePrefix="1" applyNumberFormat="1" applyFont="1" applyFill="1" applyBorder="1" applyAlignment="1">
      <alignment horizontal="center" vertical="center"/>
    </xf>
    <xf numFmtId="14" fontId="19" fillId="0" borderId="5" xfId="0" quotePrefix="1" applyNumberFormat="1" applyFont="1" applyFill="1" applyBorder="1" applyAlignment="1">
      <alignment horizontal="left" vertical="center" wrapText="1"/>
    </xf>
    <xf numFmtId="4" fontId="19" fillId="0" borderId="5" xfId="0" quotePrefix="1" applyNumberFormat="1" applyFont="1" applyFill="1" applyBorder="1" applyAlignment="1">
      <alignment horizontal="center" vertical="center"/>
    </xf>
    <xf numFmtId="0" fontId="19" fillId="0" borderId="5" xfId="0" quotePrefix="1" applyFont="1" applyFill="1" applyBorder="1" applyAlignment="1">
      <alignment horizontal="center" vertical="center"/>
    </xf>
    <xf numFmtId="0" fontId="6" fillId="0" borderId="0" xfId="0" applyFont="1" applyAlignment="1">
      <alignment horizontal="center"/>
    </xf>
    <xf numFmtId="0" fontId="26" fillId="0" borderId="5" xfId="0" applyFont="1" applyFill="1" applyBorder="1" applyAlignment="1">
      <alignment vertical="center" wrapText="1"/>
    </xf>
    <xf numFmtId="0" fontId="29" fillId="0" borderId="18"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19" fillId="0" borderId="5" xfId="0" applyFont="1" applyFill="1" applyBorder="1" applyAlignment="1">
      <alignment vertical="center"/>
    </xf>
    <xf numFmtId="0" fontId="19" fillId="0" borderId="5" xfId="0" quotePrefix="1" applyFont="1" applyFill="1" applyBorder="1" applyAlignment="1">
      <alignment horizontal="center" vertical="center" wrapText="1"/>
    </xf>
    <xf numFmtId="0" fontId="26" fillId="0" borderId="5" xfId="0" applyFont="1" applyFill="1" applyBorder="1" applyAlignment="1">
      <alignment horizontal="left" vertical="center"/>
    </xf>
    <xf numFmtId="14" fontId="26" fillId="0" borderId="5" xfId="0" quotePrefix="1" applyNumberFormat="1" applyFont="1" applyFill="1" applyBorder="1" applyAlignment="1">
      <alignment horizontal="center" vertical="center"/>
    </xf>
    <xf numFmtId="14" fontId="26" fillId="0" borderId="5" xfId="0" quotePrefix="1" applyNumberFormat="1" applyFont="1" applyFill="1" applyBorder="1" applyAlignment="1">
      <alignment horizontal="left" vertical="center" wrapText="1"/>
    </xf>
    <xf numFmtId="0" fontId="19" fillId="0" borderId="5" xfId="0" applyFont="1" applyFill="1" applyBorder="1" applyAlignment="1">
      <alignment horizontal="left" vertical="center"/>
    </xf>
    <xf numFmtId="0" fontId="19" fillId="0" borderId="5" xfId="0" applyFont="1" applyFill="1" applyBorder="1" applyAlignment="1">
      <alignment horizontal="left" vertical="center" wrapText="1"/>
    </xf>
    <xf numFmtId="4" fontId="26" fillId="0" borderId="5" xfId="0" quotePrefix="1" applyNumberFormat="1" applyFont="1" applyFill="1" applyBorder="1" applyAlignment="1">
      <alignment horizontal="center" vertical="center"/>
    </xf>
    <xf numFmtId="0" fontId="26" fillId="0" borderId="5" xfId="0" quotePrefix="1" applyFont="1" applyFill="1" applyBorder="1" applyAlignment="1">
      <alignment horizontal="center" vertical="center"/>
    </xf>
    <xf numFmtId="14" fontId="19" fillId="0" borderId="5" xfId="0" applyNumberFormat="1" applyFont="1" applyFill="1" applyBorder="1" applyAlignment="1">
      <alignment horizontal="center"/>
    </xf>
    <xf numFmtId="0" fontId="30" fillId="0" borderId="0" xfId="0" applyFont="1"/>
    <xf numFmtId="0" fontId="30" fillId="0" borderId="0" xfId="0" applyFont="1" applyAlignment="1">
      <alignment horizontal="center"/>
    </xf>
    <xf numFmtId="14" fontId="19" fillId="0" borderId="21" xfId="0" quotePrefix="1" applyNumberFormat="1" applyFont="1" applyFill="1" applyBorder="1" applyAlignment="1">
      <alignment horizontal="center" vertical="center"/>
    </xf>
    <xf numFmtId="14" fontId="19" fillId="0" borderId="21" xfId="0" quotePrefix="1" applyNumberFormat="1" applyFont="1" applyFill="1" applyBorder="1" applyAlignment="1">
      <alignment horizontal="left" vertical="center" wrapText="1"/>
    </xf>
    <xf numFmtId="4" fontId="19" fillId="0" borderId="21" xfId="0" quotePrefix="1" applyNumberFormat="1" applyFont="1" applyFill="1" applyBorder="1" applyAlignment="1">
      <alignment horizontal="center" vertical="center"/>
    </xf>
    <xf numFmtId="0" fontId="19" fillId="0" borderId="21" xfId="0" quotePrefix="1"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164" fontId="19" fillId="0" borderId="5" xfId="0" quotePrefix="1" applyNumberFormat="1" applyFont="1" applyFill="1" applyBorder="1" applyAlignment="1">
      <alignment horizontal="center" vertical="center"/>
    </xf>
    <xf numFmtId="164" fontId="19" fillId="0" borderId="21" xfId="0" quotePrefix="1" applyNumberFormat="1" applyFont="1" applyFill="1" applyBorder="1" applyAlignment="1">
      <alignment horizontal="center" vertical="center"/>
    </xf>
    <xf numFmtId="164" fontId="19" fillId="0" borderId="5" xfId="0" applyNumberFormat="1"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32" fillId="0" borderId="0" xfId="0" applyFont="1"/>
    <xf numFmtId="14" fontId="31" fillId="0" borderId="5" xfId="1" applyNumberFormat="1" applyFont="1" applyBorder="1" applyAlignment="1">
      <alignment horizontal="center" vertical="center" wrapText="1"/>
    </xf>
    <xf numFmtId="0" fontId="19" fillId="0" borderId="18" xfId="0" applyFont="1" applyFill="1" applyBorder="1" applyAlignment="1">
      <alignment horizontal="center" vertical="center"/>
    </xf>
    <xf numFmtId="0" fontId="19" fillId="0" borderId="5" xfId="0" applyFont="1" applyFill="1" applyBorder="1" applyAlignment="1">
      <alignment vertical="center" wrapText="1"/>
    </xf>
    <xf numFmtId="0" fontId="8" fillId="4" borderId="5" xfId="0" applyFont="1" applyFill="1" applyBorder="1"/>
    <xf numFmtId="0" fontId="7" fillId="0" borderId="0" xfId="0" applyFont="1"/>
    <xf numFmtId="0" fontId="26" fillId="0" borderId="18"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5" xfId="0" quotePrefix="1" applyFont="1" applyFill="1" applyBorder="1" applyAlignment="1">
      <alignment horizontal="center"/>
    </xf>
    <xf numFmtId="0" fontId="19" fillId="0" borderId="5" xfId="0" applyFont="1" applyFill="1" applyBorder="1" applyAlignment="1"/>
    <xf numFmtId="14" fontId="19" fillId="0" borderId="5" xfId="0" quotePrefix="1" applyNumberFormat="1" applyFont="1" applyFill="1" applyBorder="1" applyAlignment="1">
      <alignment horizontal="center"/>
    </xf>
    <xf numFmtId="164" fontId="19" fillId="0" borderId="5" xfId="0" applyNumberFormat="1" applyFont="1" applyFill="1" applyBorder="1" applyAlignment="1">
      <alignment horizontal="center" vertical="center"/>
    </xf>
    <xf numFmtId="164" fontId="19" fillId="0" borderId="5" xfId="0" quotePrefix="1" applyNumberFormat="1" applyFont="1" applyFill="1" applyBorder="1" applyAlignment="1">
      <alignment horizontal="center" vertical="center" wrapText="1"/>
    </xf>
    <xf numFmtId="164" fontId="19" fillId="0" borderId="5" xfId="0" applyNumberFormat="1" applyFont="1" applyFill="1" applyBorder="1" applyAlignment="1">
      <alignment horizontal="center"/>
    </xf>
    <xf numFmtId="0" fontId="19" fillId="0" borderId="5" xfId="0" applyFont="1" applyFill="1" applyBorder="1" applyAlignment="1">
      <alignment horizontal="center"/>
    </xf>
    <xf numFmtId="14" fontId="19" fillId="0" borderId="5" xfId="0" applyNumberFormat="1" applyFont="1" applyFill="1" applyBorder="1" applyAlignment="1">
      <alignment horizontal="center" vertical="center"/>
    </xf>
    <xf numFmtId="14" fontId="19" fillId="0" borderId="5" xfId="0" applyNumberFormat="1" applyFont="1" applyFill="1" applyBorder="1" applyAlignment="1">
      <alignment horizontal="left" vertical="center"/>
    </xf>
    <xf numFmtId="14" fontId="19" fillId="0" borderId="5" xfId="0" applyNumberFormat="1" applyFont="1" applyFill="1" applyBorder="1" applyAlignment="1">
      <alignment horizontal="center" vertical="center" wrapText="1"/>
    </xf>
    <xf numFmtId="0" fontId="18" fillId="0" borderId="5" xfId="0" applyFont="1" applyFill="1" applyBorder="1"/>
    <xf numFmtId="0" fontId="33" fillId="0" borderId="0" xfId="0" applyFont="1" applyFill="1"/>
    <xf numFmtId="0" fontId="9" fillId="4" borderId="5" xfId="0" applyFont="1" applyFill="1" applyBorder="1"/>
    <xf numFmtId="0" fontId="34" fillId="0" borderId="0" xfId="0" applyFont="1"/>
    <xf numFmtId="0" fontId="8" fillId="0" borderId="5" xfId="0" applyFont="1" applyFill="1" applyBorder="1"/>
    <xf numFmtId="0" fontId="7" fillId="0" borderId="0" xfId="0" applyFont="1" applyFill="1"/>
    <xf numFmtId="0" fontId="19" fillId="0" borderId="5" xfId="0" applyFont="1" applyFill="1" applyBorder="1" applyAlignment="1">
      <alignment horizontal="justify" vertical="center"/>
    </xf>
    <xf numFmtId="0" fontId="33" fillId="0" borderId="0" xfId="0" applyFont="1"/>
    <xf numFmtId="0" fontId="18" fillId="4" borderId="5" xfId="0" applyFont="1" applyFill="1" applyBorder="1"/>
    <xf numFmtId="0" fontId="26" fillId="0" borderId="5"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1" xfId="0" applyFont="1" applyFill="1" applyBorder="1" applyAlignment="1">
      <alignment vertical="center" wrapText="1"/>
    </xf>
    <xf numFmtId="0" fontId="32" fillId="0" borderId="0" xfId="0" applyFont="1" applyFill="1"/>
    <xf numFmtId="0" fontId="11" fillId="0" borderId="0" xfId="0" applyFont="1" applyAlignment="1">
      <alignment horizontal="center"/>
    </xf>
    <xf numFmtId="0" fontId="1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6" fillId="0" borderId="0" xfId="0" applyFont="1" applyAlignment="1">
      <alignment horizontal="left" vertical="center" wrapText="1"/>
    </xf>
    <xf numFmtId="0" fontId="21"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1" fillId="0" borderId="5"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23" fillId="0" borderId="0" xfId="0" applyFont="1" applyAlignment="1">
      <alignment horizontal="center"/>
    </xf>
    <xf numFmtId="14" fontId="11" fillId="0" borderId="5" xfId="1" applyNumberFormat="1" applyFont="1" applyBorder="1" applyAlignment="1">
      <alignment horizontal="center" vertical="center" wrapText="1"/>
    </xf>
    <xf numFmtId="0" fontId="26" fillId="0" borderId="2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9" fillId="0" borderId="5" xfId="0" applyFont="1" applyBorder="1" applyAlignment="1">
      <alignment horizontal="center"/>
    </xf>
    <xf numFmtId="14" fontId="9" fillId="0" borderId="4" xfId="1" applyNumberFormat="1" applyFont="1" applyBorder="1" applyAlignment="1">
      <alignment horizontal="center" vertical="center" wrapText="1"/>
    </xf>
    <xf numFmtId="14" fontId="9" fillId="0" borderId="5" xfId="1" applyNumberFormat="1" applyFont="1" applyBorder="1" applyAlignment="1">
      <alignment horizontal="center" vertical="center" wrapText="1"/>
    </xf>
    <xf numFmtId="0" fontId="9" fillId="0" borderId="13" xfId="0" applyFont="1" applyBorder="1" applyAlignment="1">
      <alignment horizontal="center"/>
    </xf>
    <xf numFmtId="0" fontId="9" fillId="0" borderId="14" xfId="0" applyFont="1" applyBorder="1" applyAlignment="1">
      <alignment horizontal="center"/>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4" xfId="0" applyFont="1" applyFill="1" applyBorder="1" applyAlignment="1">
      <alignment horizontal="left" vertical="center"/>
    </xf>
    <xf numFmtId="0" fontId="35"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xf>
    <xf numFmtId="0" fontId="26" fillId="0" borderId="19"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6" fillId="0" borderId="0" xfId="0" applyFont="1" applyAlignment="1">
      <alignment horizontal="lef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1" xfId="0" applyFont="1" applyBorder="1" applyAlignment="1">
      <alignment horizontal="center" vertical="top"/>
    </xf>
    <xf numFmtId="0" fontId="6" fillId="0" borderId="12" xfId="0" applyFont="1" applyBorder="1" applyAlignment="1">
      <alignment horizontal="center" vertical="top"/>
    </xf>
    <xf numFmtId="0" fontId="6" fillId="0" borderId="6" xfId="0" applyFont="1" applyBorder="1" applyAlignment="1">
      <alignment horizontal="center" vertical="top"/>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7" xfId="0" applyFont="1" applyBorder="1" applyAlignment="1">
      <alignment horizontal="center" vertical="top"/>
    </xf>
    <xf numFmtId="0" fontId="6" fillId="0" borderId="10" xfId="0" applyFont="1" applyBorder="1" applyAlignment="1">
      <alignment horizontal="center" vertical="top"/>
    </xf>
    <xf numFmtId="0" fontId="6" fillId="0" borderId="1" xfId="0" applyFont="1" applyBorder="1" applyAlignment="1">
      <alignment horizontal="center" vertical="top"/>
    </xf>
    <xf numFmtId="0" fontId="6" fillId="0" borderId="9" xfId="0" applyFont="1" applyBorder="1" applyAlignment="1">
      <alignment horizontal="center" vertical="top"/>
    </xf>
  </cellXfs>
  <cellStyles count="2">
    <cellStyle name="Normal" xfId="0" builtinId="0"/>
    <cellStyle name="Normal 2"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31705</xdr:colOff>
      <xdr:row>2</xdr:row>
      <xdr:rowOff>1194701</xdr:rowOff>
    </xdr:from>
    <xdr:to>
      <xdr:col>5</xdr:col>
      <xdr:colOff>2112028</xdr:colOff>
      <xdr:row>2</xdr:row>
      <xdr:rowOff>1194701</xdr:rowOff>
    </xdr:to>
    <xdr:cxnSp macro="">
      <xdr:nvCxnSpPr>
        <xdr:cNvPr id="4" name="Straight Connector 3"/>
        <xdr:cNvCxnSpPr/>
      </xdr:nvCxnSpPr>
      <xdr:spPr>
        <a:xfrm>
          <a:off x="3991384" y="1650540"/>
          <a:ext cx="208032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156486</xdr:colOff>
      <xdr:row>1</xdr:row>
      <xdr:rowOff>231321</xdr:rowOff>
    </xdr:from>
    <xdr:to>
      <xdr:col>1</xdr:col>
      <xdr:colOff>721182</xdr:colOff>
      <xdr:row>1</xdr:row>
      <xdr:rowOff>231321</xdr:rowOff>
    </xdr:to>
    <xdr:cxnSp macro="">
      <xdr:nvCxnSpPr>
        <xdr:cNvPr id="3" name="Straight Connector 2"/>
        <xdr:cNvCxnSpPr/>
      </xdr:nvCxnSpPr>
      <xdr:spPr>
        <a:xfrm>
          <a:off x="653147" y="469446"/>
          <a:ext cx="56469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61236</xdr:colOff>
      <xdr:row>2</xdr:row>
      <xdr:rowOff>13607</xdr:rowOff>
    </xdr:from>
    <xdr:to>
      <xdr:col>5</xdr:col>
      <xdr:colOff>2265593</xdr:colOff>
      <xdr:row>2</xdr:row>
      <xdr:rowOff>13607</xdr:rowOff>
    </xdr:to>
    <xdr:cxnSp macro="">
      <xdr:nvCxnSpPr>
        <xdr:cNvPr id="6" name="Straight Connector 5"/>
        <xdr:cNvCxnSpPr/>
      </xdr:nvCxnSpPr>
      <xdr:spPr>
        <a:xfrm>
          <a:off x="4020915" y="469446"/>
          <a:ext cx="220435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PHU%20LOC.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BINH%20NIN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LOAN%20M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HOA%20HIE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HOA%20THAN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HOA%20LO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MY%20THANH%20TRUNG.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THI%20TRAN%20TAM%20BINH.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ocuments/Zalo%20Received%20Files/Mau-huyen-NHDKCT-cap-xa-%20(G&#7916;I%20TRANG)%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dministrator/Documents/Zalo%20Received%20Files/Mau-huyen-NHDKCT-cap-xa%20(TRANG%20-%20THANG%20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MY%20LO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HAU%20LO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TAN%20LO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LONG%20PH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TAN%20PH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PHU%20THIN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SONG%20PHU.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RANG,%2020-6%20(19-5)/NAM%202025/HO%20SO%20BO%20HUYEN,%20SAP%20XEP%20XA/KHONG%20CHUYEN%20TRACH/CHE%20DO%20TUNG%20XA/NGAI%20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sheetName val="MA"/>
      <sheetName val="Tuổi nghỉ hưu 135"/>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
      <sheetName val="MA"/>
      <sheetName val="Tuổi nghỉ hưu 135"/>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ểu số 01"/>
      <sheetName val="Biểu số  02"/>
      <sheetName val="Biểu số 03"/>
      <sheetName val="MA"/>
      <sheetName val="Tuổi nghỉ hưu 135"/>
    </sheetNames>
    <sheetDataSet>
      <sheetData sheetId="0" refreshError="1"/>
      <sheetData sheetId="1" refreshError="1"/>
      <sheetData sheetId="2" refreshError="1"/>
      <sheetData sheetId="3">
        <row r="4">
          <cell r="D4" t="str">
            <v>Phó Chủ nhiệm Ủy ban kiểm tra - Tổ chức Đảng</v>
          </cell>
          <cell r="E4">
            <v>1.33</v>
          </cell>
        </row>
        <row r="5">
          <cell r="D5" t="str">
            <v>Văn phòng Đảng ủy - Tuyên giáo</v>
          </cell>
          <cell r="E5">
            <v>1.33</v>
          </cell>
        </row>
        <row r="6">
          <cell r="D6" t="str">
            <v>Phó Chủ tịch Ủy ban Mặt trận Tổ quốc Việt nam - Khối vận</v>
          </cell>
          <cell r="E6">
            <v>1.33</v>
          </cell>
        </row>
        <row r="7">
          <cell r="D7" t="str">
            <v>Phó Chỉ huy trưởng Ban Chỉ huy Quân sự</v>
          </cell>
          <cell r="E7">
            <v>1.33</v>
          </cell>
        </row>
        <row r="8">
          <cell r="D8" t="str">
            <v>Phụ trách Nông thôn mới, đô thị văn minh</v>
          </cell>
          <cell r="E8">
            <v>1.33</v>
          </cell>
        </row>
        <row r="9">
          <cell r="D9" t="str">
            <v>Phó Chủ tịch Hội liên hiệp Phụ nữ</v>
          </cell>
          <cell r="E9">
            <v>1.33</v>
          </cell>
        </row>
        <row r="10">
          <cell r="D10" t="str">
            <v>Phó Chủ tịch Hội cựu chiến binh</v>
          </cell>
          <cell r="E10">
            <v>1.33</v>
          </cell>
        </row>
        <row r="11">
          <cell r="D11" t="str">
            <v>Phó Bí thư Đoàn thanh niên Cộng sản Hồ Chí Minh</v>
          </cell>
          <cell r="E11">
            <v>1.33</v>
          </cell>
        </row>
        <row r="12">
          <cell r="D12" t="str">
            <v>Phó Chủ tịch Hội nông dân</v>
          </cell>
          <cell r="E12">
            <v>1.33</v>
          </cell>
        </row>
        <row r="13">
          <cell r="D13" t="str">
            <v>Phụ trách Công tác truyền thanh; Phó Chủ nhiệm Trung tâm Văn hóa - Thể thao, Trung tâm học tập cộng đồng</v>
          </cell>
          <cell r="E13">
            <v>1.33</v>
          </cell>
        </row>
      </sheetData>
      <sheetData sheetId="4">
        <row r="51">
          <cell r="C51">
            <v>22282</v>
          </cell>
          <cell r="D51">
            <v>60.03</v>
          </cell>
          <cell r="E51">
            <v>5</v>
          </cell>
          <cell r="F51">
            <v>2021</v>
          </cell>
          <cell r="G51">
            <v>44317</v>
          </cell>
        </row>
        <row r="52">
          <cell r="C52">
            <v>22313</v>
          </cell>
          <cell r="D52">
            <v>60.03</v>
          </cell>
          <cell r="E52">
            <v>6</v>
          </cell>
          <cell r="F52">
            <v>2021</v>
          </cell>
          <cell r="G52">
            <v>44348</v>
          </cell>
        </row>
        <row r="53">
          <cell r="C53">
            <v>22341</v>
          </cell>
          <cell r="D53">
            <v>60.03</v>
          </cell>
          <cell r="E53">
            <v>7</v>
          </cell>
          <cell r="F53">
            <v>2021</v>
          </cell>
          <cell r="G53">
            <v>44378</v>
          </cell>
        </row>
        <row r="54">
          <cell r="C54">
            <v>22372</v>
          </cell>
          <cell r="D54">
            <v>60.03</v>
          </cell>
          <cell r="E54">
            <v>8</v>
          </cell>
          <cell r="F54">
            <v>2021</v>
          </cell>
          <cell r="G54">
            <v>44409</v>
          </cell>
        </row>
        <row r="55">
          <cell r="C55">
            <v>22402</v>
          </cell>
          <cell r="D55">
            <v>60.03</v>
          </cell>
          <cell r="E55">
            <v>9</v>
          </cell>
          <cell r="F55">
            <v>2021</v>
          </cell>
          <cell r="G55">
            <v>44440</v>
          </cell>
        </row>
        <row r="56">
          <cell r="C56">
            <v>22433</v>
          </cell>
          <cell r="D56">
            <v>60.03</v>
          </cell>
          <cell r="E56">
            <v>10</v>
          </cell>
          <cell r="F56">
            <v>2021</v>
          </cell>
          <cell r="G56">
            <v>44470</v>
          </cell>
        </row>
        <row r="57">
          <cell r="C57">
            <v>22463</v>
          </cell>
          <cell r="D57">
            <v>60.03</v>
          </cell>
          <cell r="E57">
            <v>11</v>
          </cell>
          <cell r="F57">
            <v>2021</v>
          </cell>
          <cell r="G57">
            <v>44501</v>
          </cell>
        </row>
        <row r="58">
          <cell r="C58">
            <v>22494</v>
          </cell>
          <cell r="D58">
            <v>60.03</v>
          </cell>
          <cell r="E58">
            <v>12</v>
          </cell>
          <cell r="F58">
            <v>2021</v>
          </cell>
          <cell r="G58">
            <v>44531</v>
          </cell>
        </row>
        <row r="59">
          <cell r="C59">
            <v>22525</v>
          </cell>
          <cell r="D59">
            <v>60.03</v>
          </cell>
          <cell r="E59">
            <v>1</v>
          </cell>
          <cell r="F59">
            <v>2022</v>
          </cell>
          <cell r="G59">
            <v>44562</v>
          </cell>
        </row>
        <row r="60">
          <cell r="C60">
            <v>22555</v>
          </cell>
          <cell r="D60">
            <v>60.06</v>
          </cell>
          <cell r="E60">
            <v>5</v>
          </cell>
          <cell r="F60">
            <v>2022</v>
          </cell>
          <cell r="G60">
            <v>44682</v>
          </cell>
        </row>
        <row r="61">
          <cell r="C61">
            <v>22586</v>
          </cell>
          <cell r="D61">
            <v>60.06</v>
          </cell>
          <cell r="E61">
            <v>6</v>
          </cell>
          <cell r="F61">
            <v>2022</v>
          </cell>
          <cell r="G61">
            <v>44713</v>
          </cell>
        </row>
        <row r="62">
          <cell r="C62">
            <v>22616</v>
          </cell>
          <cell r="D62">
            <v>60.06</v>
          </cell>
          <cell r="E62">
            <v>7</v>
          </cell>
          <cell r="F62">
            <v>2022</v>
          </cell>
          <cell r="G62">
            <v>44743</v>
          </cell>
        </row>
        <row r="63">
          <cell r="C63">
            <v>22647</v>
          </cell>
          <cell r="D63">
            <v>60.06</v>
          </cell>
          <cell r="E63">
            <v>8</v>
          </cell>
          <cell r="F63">
            <v>2022</v>
          </cell>
          <cell r="G63">
            <v>44774</v>
          </cell>
        </row>
        <row r="64">
          <cell r="C64">
            <v>22678</v>
          </cell>
          <cell r="D64">
            <v>60.06</v>
          </cell>
          <cell r="E64">
            <v>9</v>
          </cell>
          <cell r="F64">
            <v>2022</v>
          </cell>
          <cell r="G64">
            <v>44805</v>
          </cell>
        </row>
        <row r="65">
          <cell r="C65">
            <v>22706</v>
          </cell>
          <cell r="D65">
            <v>60.06</v>
          </cell>
          <cell r="E65">
            <v>10</v>
          </cell>
          <cell r="F65">
            <v>2022</v>
          </cell>
          <cell r="G65">
            <v>44835</v>
          </cell>
        </row>
        <row r="66">
          <cell r="C66">
            <v>22737</v>
          </cell>
          <cell r="D66">
            <v>60.06</v>
          </cell>
          <cell r="E66">
            <v>11</v>
          </cell>
          <cell r="F66">
            <v>2022</v>
          </cell>
          <cell r="G66">
            <v>44866</v>
          </cell>
        </row>
        <row r="67">
          <cell r="C67">
            <v>22767</v>
          </cell>
          <cell r="D67">
            <v>60.06</v>
          </cell>
          <cell r="E67">
            <v>12</v>
          </cell>
          <cell r="F67">
            <v>2022</v>
          </cell>
          <cell r="G67">
            <v>44896</v>
          </cell>
        </row>
        <row r="68">
          <cell r="C68">
            <v>22798</v>
          </cell>
          <cell r="D68">
            <v>60.06</v>
          </cell>
          <cell r="E68">
            <v>1</v>
          </cell>
          <cell r="F68">
            <v>2023</v>
          </cell>
          <cell r="G68">
            <v>44927</v>
          </cell>
        </row>
        <row r="69">
          <cell r="C69">
            <v>22828</v>
          </cell>
          <cell r="D69">
            <v>60.09</v>
          </cell>
          <cell r="E69">
            <v>5</v>
          </cell>
          <cell r="F69">
            <v>2023</v>
          </cell>
          <cell r="G69">
            <v>45047</v>
          </cell>
        </row>
        <row r="70">
          <cell r="C70">
            <v>22859</v>
          </cell>
          <cell r="D70">
            <v>60.09</v>
          </cell>
          <cell r="E70">
            <v>6</v>
          </cell>
          <cell r="F70">
            <v>2023</v>
          </cell>
          <cell r="G70">
            <v>45078</v>
          </cell>
        </row>
        <row r="71">
          <cell r="C71">
            <v>22890</v>
          </cell>
          <cell r="D71">
            <v>60.09</v>
          </cell>
          <cell r="E71">
            <v>7</v>
          </cell>
          <cell r="F71">
            <v>2023</v>
          </cell>
          <cell r="G71">
            <v>45108</v>
          </cell>
        </row>
        <row r="72">
          <cell r="C72">
            <v>22920</v>
          </cell>
          <cell r="D72">
            <v>60.09</v>
          </cell>
          <cell r="E72">
            <v>8</v>
          </cell>
          <cell r="F72">
            <v>2023</v>
          </cell>
          <cell r="G72">
            <v>45139</v>
          </cell>
        </row>
        <row r="73">
          <cell r="C73">
            <v>22951</v>
          </cell>
          <cell r="D73">
            <v>60.09</v>
          </cell>
          <cell r="E73">
            <v>9</v>
          </cell>
          <cell r="F73">
            <v>2023</v>
          </cell>
          <cell r="G73">
            <v>45170</v>
          </cell>
        </row>
        <row r="74">
          <cell r="C74">
            <v>22981</v>
          </cell>
          <cell r="D74">
            <v>60.09</v>
          </cell>
          <cell r="E74">
            <v>10</v>
          </cell>
          <cell r="F74">
            <v>2023</v>
          </cell>
          <cell r="G74">
            <v>45200</v>
          </cell>
        </row>
        <row r="75">
          <cell r="C75">
            <v>23012</v>
          </cell>
          <cell r="D75">
            <v>60.09</v>
          </cell>
          <cell r="E75">
            <v>11</v>
          </cell>
          <cell r="F75">
            <v>2023</v>
          </cell>
          <cell r="G75">
            <v>45231</v>
          </cell>
        </row>
        <row r="76">
          <cell r="C76">
            <v>23043</v>
          </cell>
          <cell r="D76">
            <v>60.09</v>
          </cell>
          <cell r="E76">
            <v>12</v>
          </cell>
          <cell r="F76">
            <v>2023</v>
          </cell>
          <cell r="G76">
            <v>45261</v>
          </cell>
        </row>
        <row r="77">
          <cell r="C77">
            <v>23071</v>
          </cell>
          <cell r="D77">
            <v>60.09</v>
          </cell>
          <cell r="E77">
            <v>1</v>
          </cell>
          <cell r="F77">
            <v>2024</v>
          </cell>
          <cell r="G77">
            <v>45292</v>
          </cell>
        </row>
        <row r="78">
          <cell r="C78">
            <v>23102</v>
          </cell>
          <cell r="D78">
            <v>61</v>
          </cell>
          <cell r="E78">
            <v>5</v>
          </cell>
          <cell r="F78">
            <v>2024</v>
          </cell>
          <cell r="G78">
            <v>45413</v>
          </cell>
        </row>
        <row r="79">
          <cell r="C79">
            <v>23132</v>
          </cell>
          <cell r="D79">
            <v>61</v>
          </cell>
          <cell r="E79">
            <v>6</v>
          </cell>
          <cell r="F79">
            <v>2024</v>
          </cell>
          <cell r="G79">
            <v>45444</v>
          </cell>
        </row>
        <row r="80">
          <cell r="C80">
            <v>23163</v>
          </cell>
          <cell r="D80">
            <v>61</v>
          </cell>
          <cell r="E80">
            <v>7</v>
          </cell>
          <cell r="F80">
            <v>2024</v>
          </cell>
          <cell r="G80">
            <v>45474</v>
          </cell>
        </row>
        <row r="81">
          <cell r="C81">
            <v>23193</v>
          </cell>
          <cell r="D81">
            <v>61</v>
          </cell>
          <cell r="E81">
            <v>8</v>
          </cell>
          <cell r="F81">
            <v>2024</v>
          </cell>
          <cell r="G81">
            <v>45505</v>
          </cell>
        </row>
        <row r="82">
          <cell r="C82">
            <v>23224</v>
          </cell>
          <cell r="D82">
            <v>61</v>
          </cell>
          <cell r="E82">
            <v>9</v>
          </cell>
          <cell r="F82">
            <v>2024</v>
          </cell>
          <cell r="G82">
            <v>45536</v>
          </cell>
        </row>
        <row r="83">
          <cell r="C83">
            <v>23255</v>
          </cell>
          <cell r="D83">
            <v>61</v>
          </cell>
          <cell r="E83">
            <v>10</v>
          </cell>
          <cell r="F83">
            <v>2024</v>
          </cell>
          <cell r="G83">
            <v>45566</v>
          </cell>
        </row>
        <row r="84">
          <cell r="C84">
            <v>23285</v>
          </cell>
          <cell r="D84">
            <v>61</v>
          </cell>
          <cell r="E84">
            <v>11</v>
          </cell>
          <cell r="F84">
            <v>2024</v>
          </cell>
          <cell r="G84">
            <v>45597</v>
          </cell>
        </row>
        <row r="85">
          <cell r="C85">
            <v>23316</v>
          </cell>
          <cell r="D85">
            <v>61</v>
          </cell>
          <cell r="E85">
            <v>12</v>
          </cell>
          <cell r="F85">
            <v>2024</v>
          </cell>
          <cell r="G85">
            <v>45627</v>
          </cell>
        </row>
        <row r="86">
          <cell r="C86">
            <v>23346</v>
          </cell>
          <cell r="D86">
            <v>61</v>
          </cell>
          <cell r="E86">
            <v>1</v>
          </cell>
          <cell r="F86">
            <v>2025</v>
          </cell>
          <cell r="G86">
            <v>45658</v>
          </cell>
        </row>
        <row r="87">
          <cell r="C87">
            <v>23377</v>
          </cell>
          <cell r="D87">
            <v>61.03</v>
          </cell>
          <cell r="E87">
            <v>5</v>
          </cell>
          <cell r="F87">
            <v>2025</v>
          </cell>
          <cell r="G87">
            <v>45778</v>
          </cell>
        </row>
        <row r="88">
          <cell r="C88">
            <v>23408</v>
          </cell>
          <cell r="D88">
            <v>61.03</v>
          </cell>
          <cell r="E88">
            <v>6</v>
          </cell>
          <cell r="F88">
            <v>2025</v>
          </cell>
          <cell r="G88">
            <v>45809</v>
          </cell>
        </row>
        <row r="89">
          <cell r="C89">
            <v>23437</v>
          </cell>
          <cell r="D89">
            <v>61.03</v>
          </cell>
          <cell r="E89">
            <v>7</v>
          </cell>
          <cell r="F89">
            <v>2025</v>
          </cell>
          <cell r="G89">
            <v>45839</v>
          </cell>
        </row>
        <row r="90">
          <cell r="C90">
            <v>23468</v>
          </cell>
          <cell r="D90">
            <v>61.03</v>
          </cell>
          <cell r="E90">
            <v>8</v>
          </cell>
          <cell r="F90">
            <v>2025</v>
          </cell>
          <cell r="G90">
            <v>45870</v>
          </cell>
        </row>
        <row r="91">
          <cell r="C91">
            <v>23498</v>
          </cell>
          <cell r="D91">
            <v>61.03</v>
          </cell>
          <cell r="E91">
            <v>9</v>
          </cell>
          <cell r="F91">
            <v>2025</v>
          </cell>
          <cell r="G91">
            <v>45901</v>
          </cell>
        </row>
        <row r="92">
          <cell r="C92">
            <v>23529</v>
          </cell>
          <cell r="D92">
            <v>61.03</v>
          </cell>
          <cell r="E92">
            <v>10</v>
          </cell>
          <cell r="F92">
            <v>2025</v>
          </cell>
          <cell r="G92">
            <v>45931</v>
          </cell>
        </row>
        <row r="93">
          <cell r="C93">
            <v>23559</v>
          </cell>
          <cell r="D93">
            <v>61.03</v>
          </cell>
          <cell r="E93">
            <v>11</v>
          </cell>
          <cell r="F93">
            <v>2025</v>
          </cell>
          <cell r="G93">
            <v>45962</v>
          </cell>
        </row>
        <row r="94">
          <cell r="C94">
            <v>23590</v>
          </cell>
          <cell r="D94">
            <v>61.03</v>
          </cell>
          <cell r="E94">
            <v>12</v>
          </cell>
          <cell r="F94">
            <v>2025</v>
          </cell>
          <cell r="G94">
            <v>45992</v>
          </cell>
        </row>
        <row r="95">
          <cell r="C95">
            <v>23621</v>
          </cell>
          <cell r="D95">
            <v>61.03</v>
          </cell>
          <cell r="E95">
            <v>1</v>
          </cell>
          <cell r="F95">
            <v>2026</v>
          </cell>
          <cell r="G95">
            <v>46023</v>
          </cell>
        </row>
        <row r="96">
          <cell r="C96">
            <v>23651</v>
          </cell>
          <cell r="D96">
            <v>61.06</v>
          </cell>
          <cell r="E96">
            <v>5</v>
          </cell>
          <cell r="F96">
            <v>2026</v>
          </cell>
          <cell r="G96">
            <v>46143</v>
          </cell>
        </row>
        <row r="97">
          <cell r="C97">
            <v>23682</v>
          </cell>
          <cell r="D97">
            <v>61.06</v>
          </cell>
          <cell r="E97">
            <v>6</v>
          </cell>
          <cell r="F97">
            <v>2026</v>
          </cell>
          <cell r="G97">
            <v>46174</v>
          </cell>
        </row>
        <row r="98">
          <cell r="C98">
            <v>23712</v>
          </cell>
          <cell r="D98">
            <v>61.06</v>
          </cell>
          <cell r="E98">
            <v>7</v>
          </cell>
          <cell r="F98">
            <v>2026</v>
          </cell>
          <cell r="G98">
            <v>46204</v>
          </cell>
        </row>
        <row r="99">
          <cell r="C99">
            <v>23743</v>
          </cell>
          <cell r="D99">
            <v>61.06</v>
          </cell>
          <cell r="E99">
            <v>8</v>
          </cell>
          <cell r="F99">
            <v>2026</v>
          </cell>
          <cell r="G99">
            <v>46235</v>
          </cell>
        </row>
        <row r="100">
          <cell r="C100">
            <v>23774</v>
          </cell>
          <cell r="D100">
            <v>61.06</v>
          </cell>
          <cell r="E100">
            <v>9</v>
          </cell>
          <cell r="F100">
            <v>2026</v>
          </cell>
          <cell r="G100">
            <v>46266</v>
          </cell>
        </row>
        <row r="101">
          <cell r="C101">
            <v>23802</v>
          </cell>
          <cell r="D101">
            <v>61.06</v>
          </cell>
          <cell r="E101">
            <v>10</v>
          </cell>
          <cell r="F101">
            <v>2026</v>
          </cell>
          <cell r="G101">
            <v>46296</v>
          </cell>
        </row>
        <row r="102">
          <cell r="C102">
            <v>23833</v>
          </cell>
          <cell r="D102">
            <v>61.06</v>
          </cell>
          <cell r="E102">
            <v>11</v>
          </cell>
          <cell r="F102">
            <v>2026</v>
          </cell>
          <cell r="G102">
            <v>46327</v>
          </cell>
        </row>
        <row r="103">
          <cell r="C103">
            <v>23863</v>
          </cell>
          <cell r="D103">
            <v>61.06</v>
          </cell>
          <cell r="E103">
            <v>12</v>
          </cell>
          <cell r="F103">
            <v>2026</v>
          </cell>
          <cell r="G103">
            <v>46357</v>
          </cell>
        </row>
        <row r="104">
          <cell r="C104">
            <v>23894</v>
          </cell>
          <cell r="D104">
            <v>61.06</v>
          </cell>
          <cell r="E104">
            <v>1</v>
          </cell>
          <cell r="F104">
            <v>2027</v>
          </cell>
          <cell r="G104">
            <v>46388</v>
          </cell>
        </row>
        <row r="105">
          <cell r="C105">
            <v>23924</v>
          </cell>
          <cell r="D105">
            <v>61.09</v>
          </cell>
          <cell r="E105">
            <v>5</v>
          </cell>
          <cell r="F105">
            <v>2027</v>
          </cell>
          <cell r="G105">
            <v>46508</v>
          </cell>
        </row>
        <row r="106">
          <cell r="C106">
            <v>23955</v>
          </cell>
          <cell r="D106">
            <v>61.09</v>
          </cell>
          <cell r="E106">
            <v>6</v>
          </cell>
          <cell r="F106">
            <v>2027</v>
          </cell>
          <cell r="G106">
            <v>46539</v>
          </cell>
        </row>
        <row r="107">
          <cell r="C107">
            <v>23986</v>
          </cell>
          <cell r="D107">
            <v>61.09</v>
          </cell>
          <cell r="E107">
            <v>7</v>
          </cell>
          <cell r="F107">
            <v>2027</v>
          </cell>
          <cell r="G107">
            <v>46569</v>
          </cell>
        </row>
        <row r="108">
          <cell r="C108">
            <v>24016</v>
          </cell>
          <cell r="D108">
            <v>61.09</v>
          </cell>
          <cell r="E108">
            <v>8</v>
          </cell>
          <cell r="F108">
            <v>2027</v>
          </cell>
          <cell r="G108">
            <v>46600</v>
          </cell>
        </row>
        <row r="109">
          <cell r="C109">
            <v>24047</v>
          </cell>
          <cell r="D109">
            <v>61.09</v>
          </cell>
          <cell r="E109">
            <v>9</v>
          </cell>
          <cell r="F109">
            <v>2027</v>
          </cell>
          <cell r="G109">
            <v>46631</v>
          </cell>
        </row>
        <row r="110">
          <cell r="C110">
            <v>24077</v>
          </cell>
          <cell r="D110">
            <v>61.09</v>
          </cell>
          <cell r="E110">
            <v>10</v>
          </cell>
          <cell r="F110">
            <v>2027</v>
          </cell>
          <cell r="G110">
            <v>46661</v>
          </cell>
        </row>
        <row r="111">
          <cell r="C111">
            <v>24108</v>
          </cell>
          <cell r="D111">
            <v>61.09</v>
          </cell>
          <cell r="E111">
            <v>11</v>
          </cell>
          <cell r="F111">
            <v>2027</v>
          </cell>
          <cell r="G111">
            <v>46692</v>
          </cell>
          <cell r="J111">
            <v>24108</v>
          </cell>
          <cell r="K111">
            <v>55.04</v>
          </cell>
          <cell r="L111">
            <v>6</v>
          </cell>
          <cell r="M111">
            <v>2021</v>
          </cell>
          <cell r="N111">
            <v>44348</v>
          </cell>
        </row>
        <row r="112">
          <cell r="C112">
            <v>24139</v>
          </cell>
          <cell r="D112">
            <v>61.09</v>
          </cell>
          <cell r="E112">
            <v>12</v>
          </cell>
          <cell r="F112">
            <v>2027</v>
          </cell>
          <cell r="G112">
            <v>46722</v>
          </cell>
          <cell r="J112">
            <v>24139</v>
          </cell>
          <cell r="K112">
            <v>55.04</v>
          </cell>
          <cell r="L112">
            <v>7</v>
          </cell>
          <cell r="M112">
            <v>2021</v>
          </cell>
          <cell r="N112">
            <v>44378</v>
          </cell>
        </row>
        <row r="113">
          <cell r="C113">
            <v>24167</v>
          </cell>
          <cell r="D113">
            <v>61.09</v>
          </cell>
          <cell r="E113">
            <v>1</v>
          </cell>
          <cell r="F113">
            <v>2028</v>
          </cell>
          <cell r="G113">
            <v>46753</v>
          </cell>
          <cell r="J113">
            <v>24167</v>
          </cell>
          <cell r="K113">
            <v>55.04</v>
          </cell>
          <cell r="L113">
            <v>8</v>
          </cell>
          <cell r="M113">
            <v>2021</v>
          </cell>
          <cell r="N113">
            <v>44409</v>
          </cell>
        </row>
        <row r="114">
          <cell r="C114">
            <v>24198</v>
          </cell>
          <cell r="D114">
            <v>62</v>
          </cell>
          <cell r="E114">
            <v>5</v>
          </cell>
          <cell r="F114">
            <v>2028</v>
          </cell>
          <cell r="G114">
            <v>46874</v>
          </cell>
          <cell r="J114">
            <v>24198</v>
          </cell>
          <cell r="K114">
            <v>55.04</v>
          </cell>
          <cell r="L114">
            <v>9</v>
          </cell>
          <cell r="M114">
            <v>2021</v>
          </cell>
          <cell r="N114">
            <v>44440</v>
          </cell>
        </row>
        <row r="115">
          <cell r="C115">
            <v>24228</v>
          </cell>
          <cell r="D115">
            <v>62</v>
          </cell>
          <cell r="E115">
            <v>6</v>
          </cell>
          <cell r="F115">
            <v>2028</v>
          </cell>
          <cell r="G115">
            <v>46905</v>
          </cell>
          <cell r="J115">
            <v>24228</v>
          </cell>
          <cell r="K115">
            <v>55.04</v>
          </cell>
          <cell r="L115">
            <v>10</v>
          </cell>
          <cell r="M115">
            <v>2021</v>
          </cell>
          <cell r="N115">
            <v>44470</v>
          </cell>
        </row>
        <row r="116">
          <cell r="C116">
            <v>24259</v>
          </cell>
          <cell r="D116">
            <v>62</v>
          </cell>
          <cell r="E116">
            <v>7</v>
          </cell>
          <cell r="F116">
            <v>2028</v>
          </cell>
          <cell r="G116">
            <v>46935</v>
          </cell>
          <cell r="J116">
            <v>24259</v>
          </cell>
          <cell r="K116">
            <v>55.04</v>
          </cell>
          <cell r="L116">
            <v>11</v>
          </cell>
          <cell r="M116">
            <v>2021</v>
          </cell>
          <cell r="N116">
            <v>44501</v>
          </cell>
        </row>
        <row r="117">
          <cell r="C117">
            <v>24289</v>
          </cell>
          <cell r="D117">
            <v>62</v>
          </cell>
          <cell r="E117">
            <v>8</v>
          </cell>
          <cell r="F117">
            <v>2028</v>
          </cell>
          <cell r="G117">
            <v>46966</v>
          </cell>
          <cell r="J117">
            <v>24289</v>
          </cell>
          <cell r="K117">
            <v>55.04</v>
          </cell>
          <cell r="L117">
            <v>12</v>
          </cell>
          <cell r="M117">
            <v>2021</v>
          </cell>
          <cell r="N117">
            <v>44531</v>
          </cell>
        </row>
        <row r="118">
          <cell r="C118">
            <v>24320</v>
          </cell>
          <cell r="D118">
            <v>62</v>
          </cell>
          <cell r="E118">
            <v>9</v>
          </cell>
          <cell r="F118">
            <v>2028</v>
          </cell>
          <cell r="G118">
            <v>46997</v>
          </cell>
          <cell r="J118">
            <v>24320</v>
          </cell>
          <cell r="K118">
            <v>55.04</v>
          </cell>
          <cell r="L118">
            <v>1</v>
          </cell>
          <cell r="M118">
            <v>2022</v>
          </cell>
          <cell r="N118">
            <v>44562</v>
          </cell>
        </row>
        <row r="119">
          <cell r="C119">
            <v>24351</v>
          </cell>
          <cell r="D119">
            <v>62</v>
          </cell>
          <cell r="E119">
            <v>10</v>
          </cell>
          <cell r="F119">
            <v>2028</v>
          </cell>
          <cell r="G119">
            <v>47027</v>
          </cell>
          <cell r="J119">
            <v>24351</v>
          </cell>
          <cell r="K119">
            <v>55.08</v>
          </cell>
          <cell r="L119">
            <v>6</v>
          </cell>
          <cell r="M119">
            <v>2022</v>
          </cell>
          <cell r="N119">
            <v>44713</v>
          </cell>
        </row>
        <row r="120">
          <cell r="C120">
            <v>24381</v>
          </cell>
          <cell r="D120">
            <v>62</v>
          </cell>
          <cell r="E120">
            <v>11</v>
          </cell>
          <cell r="F120">
            <v>2028</v>
          </cell>
          <cell r="G120">
            <v>47058</v>
          </cell>
          <cell r="J120">
            <v>24381</v>
          </cell>
          <cell r="K120">
            <v>55.08</v>
          </cell>
          <cell r="L120">
            <v>7</v>
          </cell>
          <cell r="M120">
            <v>2022</v>
          </cell>
          <cell r="N120">
            <v>44743</v>
          </cell>
        </row>
        <row r="121">
          <cell r="C121">
            <v>24412</v>
          </cell>
          <cell r="D121">
            <v>62</v>
          </cell>
          <cell r="E121">
            <v>12</v>
          </cell>
          <cell r="F121">
            <v>2028</v>
          </cell>
          <cell r="G121">
            <v>47088</v>
          </cell>
          <cell r="J121">
            <v>24412</v>
          </cell>
          <cell r="K121">
            <v>55.08</v>
          </cell>
          <cell r="L121">
            <v>8</v>
          </cell>
          <cell r="M121">
            <v>2022</v>
          </cell>
          <cell r="N121">
            <v>44774</v>
          </cell>
        </row>
        <row r="122">
          <cell r="C122">
            <v>24442</v>
          </cell>
          <cell r="D122">
            <v>62</v>
          </cell>
          <cell r="E122">
            <v>1</v>
          </cell>
          <cell r="F122">
            <v>2029</v>
          </cell>
          <cell r="G122">
            <v>47119</v>
          </cell>
          <cell r="J122">
            <v>24442</v>
          </cell>
          <cell r="K122">
            <v>55.08</v>
          </cell>
          <cell r="L122">
            <v>9</v>
          </cell>
          <cell r="M122">
            <v>2022</v>
          </cell>
          <cell r="N122">
            <v>44805</v>
          </cell>
        </row>
        <row r="123">
          <cell r="C123">
            <v>24473</v>
          </cell>
          <cell r="D123">
            <v>62</v>
          </cell>
          <cell r="E123">
            <v>2</v>
          </cell>
          <cell r="F123">
            <v>2029</v>
          </cell>
          <cell r="G123">
            <v>47150</v>
          </cell>
          <cell r="J123">
            <v>24473</v>
          </cell>
          <cell r="K123">
            <v>55.08</v>
          </cell>
          <cell r="L123">
            <v>10</v>
          </cell>
          <cell r="M123">
            <v>2022</v>
          </cell>
          <cell r="N123">
            <v>44835</v>
          </cell>
        </row>
        <row r="124">
          <cell r="C124">
            <v>24504</v>
          </cell>
          <cell r="D124">
            <v>62</v>
          </cell>
          <cell r="E124">
            <v>3</v>
          </cell>
          <cell r="F124">
            <v>2029</v>
          </cell>
          <cell r="G124">
            <v>47178</v>
          </cell>
          <cell r="J124">
            <v>24504</v>
          </cell>
          <cell r="K124">
            <v>55.08</v>
          </cell>
          <cell r="L124">
            <v>11</v>
          </cell>
          <cell r="M124">
            <v>2022</v>
          </cell>
          <cell r="N124">
            <v>44866</v>
          </cell>
        </row>
        <row r="125">
          <cell r="C125">
            <v>24532</v>
          </cell>
          <cell r="D125">
            <v>62</v>
          </cell>
          <cell r="E125">
            <v>4</v>
          </cell>
          <cell r="F125">
            <v>2029</v>
          </cell>
          <cell r="G125">
            <v>47209</v>
          </cell>
          <cell r="J125">
            <v>24532</v>
          </cell>
          <cell r="K125">
            <v>55.08</v>
          </cell>
          <cell r="L125">
            <v>12</v>
          </cell>
          <cell r="M125">
            <v>2022</v>
          </cell>
          <cell r="N125">
            <v>44896</v>
          </cell>
        </row>
        <row r="126">
          <cell r="C126">
            <v>24563</v>
          </cell>
          <cell r="D126">
            <v>62</v>
          </cell>
          <cell r="E126">
            <v>5</v>
          </cell>
          <cell r="F126">
            <v>2029</v>
          </cell>
          <cell r="G126">
            <v>47239</v>
          </cell>
          <cell r="J126">
            <v>24563</v>
          </cell>
          <cell r="K126">
            <v>55.08</v>
          </cell>
          <cell r="L126">
            <v>1</v>
          </cell>
          <cell r="M126">
            <v>2023</v>
          </cell>
          <cell r="N126">
            <v>44927</v>
          </cell>
        </row>
        <row r="127">
          <cell r="C127">
            <v>24593</v>
          </cell>
          <cell r="D127">
            <v>62</v>
          </cell>
          <cell r="E127">
            <v>6</v>
          </cell>
          <cell r="F127">
            <v>2029</v>
          </cell>
          <cell r="G127">
            <v>47270</v>
          </cell>
          <cell r="J127">
            <v>24593</v>
          </cell>
          <cell r="K127">
            <v>56</v>
          </cell>
          <cell r="L127">
            <v>6</v>
          </cell>
          <cell r="M127">
            <v>2023</v>
          </cell>
          <cell r="N127">
            <v>45078</v>
          </cell>
        </row>
        <row r="128">
          <cell r="C128">
            <v>24624</v>
          </cell>
          <cell r="D128">
            <v>62</v>
          </cell>
          <cell r="E128">
            <v>7</v>
          </cell>
          <cell r="F128">
            <v>2029</v>
          </cell>
          <cell r="G128">
            <v>47300</v>
          </cell>
          <cell r="J128">
            <v>24624</v>
          </cell>
          <cell r="K128">
            <v>56</v>
          </cell>
          <cell r="L128">
            <v>7</v>
          </cell>
          <cell r="M128">
            <v>2023</v>
          </cell>
          <cell r="N128">
            <v>45108</v>
          </cell>
        </row>
        <row r="129">
          <cell r="C129">
            <v>24654</v>
          </cell>
          <cell r="D129">
            <v>62</v>
          </cell>
          <cell r="E129">
            <v>8</v>
          </cell>
          <cell r="F129">
            <v>2029</v>
          </cell>
          <cell r="G129">
            <v>47331</v>
          </cell>
          <cell r="J129">
            <v>24654</v>
          </cell>
          <cell r="K129">
            <v>56</v>
          </cell>
          <cell r="L129">
            <v>8</v>
          </cell>
          <cell r="M129">
            <v>2023</v>
          </cell>
          <cell r="N129">
            <v>45139</v>
          </cell>
        </row>
        <row r="130">
          <cell r="C130">
            <v>24685</v>
          </cell>
          <cell r="D130">
            <v>62</v>
          </cell>
          <cell r="E130">
            <v>9</v>
          </cell>
          <cell r="F130">
            <v>2029</v>
          </cell>
          <cell r="G130">
            <v>47362</v>
          </cell>
          <cell r="J130">
            <v>24685</v>
          </cell>
          <cell r="K130">
            <v>56</v>
          </cell>
          <cell r="L130">
            <v>9</v>
          </cell>
          <cell r="M130">
            <v>2023</v>
          </cell>
          <cell r="N130">
            <v>45170</v>
          </cell>
        </row>
        <row r="131">
          <cell r="C131">
            <v>24716</v>
          </cell>
          <cell r="D131">
            <v>62</v>
          </cell>
          <cell r="E131">
            <v>10</v>
          </cell>
          <cell r="F131">
            <v>2029</v>
          </cell>
          <cell r="G131">
            <v>47392</v>
          </cell>
          <cell r="J131">
            <v>24716</v>
          </cell>
          <cell r="K131">
            <v>56</v>
          </cell>
          <cell r="L131">
            <v>10</v>
          </cell>
          <cell r="M131">
            <v>2023</v>
          </cell>
          <cell r="N131">
            <v>45200</v>
          </cell>
        </row>
        <row r="132">
          <cell r="C132">
            <v>24746</v>
          </cell>
          <cell r="D132">
            <v>62</v>
          </cell>
          <cell r="E132">
            <v>11</v>
          </cell>
          <cell r="F132">
            <v>2029</v>
          </cell>
          <cell r="G132">
            <v>47423</v>
          </cell>
          <cell r="J132">
            <v>24746</v>
          </cell>
          <cell r="K132">
            <v>56</v>
          </cell>
          <cell r="L132">
            <v>11</v>
          </cell>
          <cell r="M132">
            <v>2023</v>
          </cell>
          <cell r="N132">
            <v>45231</v>
          </cell>
        </row>
        <row r="133">
          <cell r="C133">
            <v>24777</v>
          </cell>
          <cell r="D133">
            <v>62</v>
          </cell>
          <cell r="E133">
            <v>12</v>
          </cell>
          <cell r="F133">
            <v>2029</v>
          </cell>
          <cell r="G133">
            <v>47453</v>
          </cell>
          <cell r="J133">
            <v>24777</v>
          </cell>
          <cell r="K133">
            <v>56</v>
          </cell>
          <cell r="L133">
            <v>12</v>
          </cell>
          <cell r="M133">
            <v>2023</v>
          </cell>
          <cell r="N133">
            <v>45261</v>
          </cell>
        </row>
        <row r="134">
          <cell r="C134">
            <v>24807</v>
          </cell>
          <cell r="D134">
            <v>62</v>
          </cell>
          <cell r="E134">
            <v>1</v>
          </cell>
          <cell r="F134">
            <v>2030</v>
          </cell>
          <cell r="G134">
            <v>47484</v>
          </cell>
          <cell r="J134">
            <v>24807</v>
          </cell>
          <cell r="K134">
            <v>56</v>
          </cell>
          <cell r="L134">
            <v>1</v>
          </cell>
          <cell r="M134">
            <v>2024</v>
          </cell>
          <cell r="N134">
            <v>45292</v>
          </cell>
        </row>
        <row r="135">
          <cell r="C135">
            <v>24838</v>
          </cell>
          <cell r="D135">
            <v>62</v>
          </cell>
          <cell r="E135">
            <v>2</v>
          </cell>
          <cell r="F135">
            <v>2030</v>
          </cell>
          <cell r="G135">
            <v>47515</v>
          </cell>
          <cell r="J135">
            <v>24838</v>
          </cell>
          <cell r="K135">
            <v>56.04</v>
          </cell>
          <cell r="L135">
            <v>6</v>
          </cell>
          <cell r="M135">
            <v>2024</v>
          </cell>
          <cell r="N135">
            <v>45444</v>
          </cell>
        </row>
        <row r="136">
          <cell r="C136">
            <v>24869</v>
          </cell>
          <cell r="D136">
            <v>62</v>
          </cell>
          <cell r="E136">
            <v>3</v>
          </cell>
          <cell r="F136">
            <v>2030</v>
          </cell>
          <cell r="G136">
            <v>47543</v>
          </cell>
          <cell r="J136">
            <v>24869</v>
          </cell>
          <cell r="K136">
            <v>56.04</v>
          </cell>
          <cell r="L136">
            <v>7</v>
          </cell>
          <cell r="M136">
            <v>2024</v>
          </cell>
          <cell r="N136">
            <v>45474</v>
          </cell>
        </row>
        <row r="137">
          <cell r="C137">
            <v>24898</v>
          </cell>
          <cell r="D137">
            <v>62</v>
          </cell>
          <cell r="E137">
            <v>4</v>
          </cell>
          <cell r="F137">
            <v>2030</v>
          </cell>
          <cell r="G137">
            <v>47574</v>
          </cell>
          <cell r="J137">
            <v>24898</v>
          </cell>
          <cell r="K137">
            <v>56.04</v>
          </cell>
          <cell r="L137">
            <v>8</v>
          </cell>
          <cell r="M137">
            <v>2024</v>
          </cell>
          <cell r="N137">
            <v>45505</v>
          </cell>
        </row>
        <row r="138">
          <cell r="C138">
            <v>24929</v>
          </cell>
          <cell r="D138">
            <v>62</v>
          </cell>
          <cell r="E138">
            <v>5</v>
          </cell>
          <cell r="F138">
            <v>2030</v>
          </cell>
          <cell r="G138">
            <v>47604</v>
          </cell>
          <cell r="J138">
            <v>24929</v>
          </cell>
          <cell r="K138">
            <v>56.04</v>
          </cell>
          <cell r="L138">
            <v>9</v>
          </cell>
          <cell r="M138">
            <v>2024</v>
          </cell>
          <cell r="N138">
            <v>45536</v>
          </cell>
        </row>
        <row r="139">
          <cell r="C139">
            <v>24959</v>
          </cell>
          <cell r="D139">
            <v>62</v>
          </cell>
          <cell r="E139">
            <v>6</v>
          </cell>
          <cell r="F139">
            <v>2030</v>
          </cell>
          <cell r="G139">
            <v>47635</v>
          </cell>
          <cell r="J139">
            <v>24959</v>
          </cell>
          <cell r="K139">
            <v>56.04</v>
          </cell>
          <cell r="L139">
            <v>10</v>
          </cell>
          <cell r="M139">
            <v>2024</v>
          </cell>
          <cell r="N139">
            <v>45566</v>
          </cell>
        </row>
        <row r="140">
          <cell r="C140">
            <v>24990</v>
          </cell>
          <cell r="D140">
            <v>62</v>
          </cell>
          <cell r="E140">
            <v>7</v>
          </cell>
          <cell r="F140">
            <v>2030</v>
          </cell>
          <cell r="G140">
            <v>47665</v>
          </cell>
          <cell r="J140">
            <v>24990</v>
          </cell>
          <cell r="K140">
            <v>56.04</v>
          </cell>
          <cell r="L140">
            <v>11</v>
          </cell>
          <cell r="M140">
            <v>2024</v>
          </cell>
          <cell r="N140">
            <v>45597</v>
          </cell>
        </row>
        <row r="141">
          <cell r="C141">
            <v>25020</v>
          </cell>
          <cell r="D141">
            <v>62</v>
          </cell>
          <cell r="E141">
            <v>8</v>
          </cell>
          <cell r="F141">
            <v>2030</v>
          </cell>
          <cell r="G141">
            <v>47696</v>
          </cell>
          <cell r="J141">
            <v>25020</v>
          </cell>
          <cell r="K141">
            <v>56.04</v>
          </cell>
          <cell r="L141">
            <v>12</v>
          </cell>
          <cell r="M141">
            <v>2024</v>
          </cell>
          <cell r="N141">
            <v>45627</v>
          </cell>
        </row>
        <row r="142">
          <cell r="C142">
            <v>25051</v>
          </cell>
          <cell r="D142">
            <v>62</v>
          </cell>
          <cell r="E142">
            <v>9</v>
          </cell>
          <cell r="F142">
            <v>2030</v>
          </cell>
          <cell r="G142">
            <v>47727</v>
          </cell>
          <cell r="J142">
            <v>25051</v>
          </cell>
          <cell r="K142">
            <v>56.04</v>
          </cell>
          <cell r="L142">
            <v>1</v>
          </cell>
          <cell r="M142">
            <v>2025</v>
          </cell>
          <cell r="N142">
            <v>45658</v>
          </cell>
        </row>
        <row r="143">
          <cell r="C143">
            <v>25082</v>
          </cell>
          <cell r="D143">
            <v>62</v>
          </cell>
          <cell r="E143">
            <v>10</v>
          </cell>
          <cell r="F143">
            <v>2030</v>
          </cell>
          <cell r="G143">
            <v>47757</v>
          </cell>
          <cell r="J143">
            <v>25082</v>
          </cell>
          <cell r="K143">
            <v>56.08</v>
          </cell>
          <cell r="L143">
            <v>6</v>
          </cell>
          <cell r="M143">
            <v>2025</v>
          </cell>
          <cell r="N143">
            <v>45809</v>
          </cell>
        </row>
        <row r="144">
          <cell r="C144">
            <v>25112</v>
          </cell>
          <cell r="D144">
            <v>62</v>
          </cell>
          <cell r="E144">
            <v>11</v>
          </cell>
          <cell r="F144">
            <v>2030</v>
          </cell>
          <cell r="G144">
            <v>47788</v>
          </cell>
          <cell r="J144">
            <v>25112</v>
          </cell>
          <cell r="K144">
            <v>56.08</v>
          </cell>
          <cell r="L144">
            <v>7</v>
          </cell>
          <cell r="M144">
            <v>2025</v>
          </cell>
          <cell r="N144">
            <v>45839</v>
          </cell>
        </row>
        <row r="145">
          <cell r="C145">
            <v>25143</v>
          </cell>
          <cell r="D145">
            <v>62</v>
          </cell>
          <cell r="E145">
            <v>12</v>
          </cell>
          <cell r="F145">
            <v>2030</v>
          </cell>
          <cell r="G145">
            <v>47818</v>
          </cell>
          <cell r="J145">
            <v>25143</v>
          </cell>
          <cell r="K145">
            <v>56.08</v>
          </cell>
          <cell r="L145">
            <v>8</v>
          </cell>
          <cell r="M145">
            <v>2025</v>
          </cell>
          <cell r="N145">
            <v>45870</v>
          </cell>
        </row>
        <row r="146">
          <cell r="C146">
            <v>25173</v>
          </cell>
          <cell r="D146">
            <v>62</v>
          </cell>
          <cell r="E146">
            <v>1</v>
          </cell>
          <cell r="F146">
            <v>2031</v>
          </cell>
          <cell r="G146">
            <v>47849</v>
          </cell>
          <cell r="J146">
            <v>25173</v>
          </cell>
          <cell r="K146">
            <v>56.08</v>
          </cell>
          <cell r="L146">
            <v>9</v>
          </cell>
          <cell r="M146">
            <v>2025</v>
          </cell>
          <cell r="N146">
            <v>45901</v>
          </cell>
        </row>
        <row r="147">
          <cell r="C147">
            <v>25204</v>
          </cell>
          <cell r="D147">
            <v>62</v>
          </cell>
          <cell r="E147">
            <v>2</v>
          </cell>
          <cell r="F147">
            <v>2031</v>
          </cell>
          <cell r="G147">
            <v>47880</v>
          </cell>
          <cell r="J147">
            <v>25204</v>
          </cell>
          <cell r="K147">
            <v>56.08</v>
          </cell>
          <cell r="L147">
            <v>10</v>
          </cell>
          <cell r="M147">
            <v>2025</v>
          </cell>
          <cell r="N147">
            <v>45931</v>
          </cell>
        </row>
        <row r="148">
          <cell r="C148">
            <v>25235</v>
          </cell>
          <cell r="D148">
            <v>62</v>
          </cell>
          <cell r="E148">
            <v>3</v>
          </cell>
          <cell r="F148">
            <v>2031</v>
          </cell>
          <cell r="G148">
            <v>47908</v>
          </cell>
          <cell r="J148">
            <v>25235</v>
          </cell>
          <cell r="K148">
            <v>56.08</v>
          </cell>
          <cell r="L148">
            <v>11</v>
          </cell>
          <cell r="M148">
            <v>2025</v>
          </cell>
          <cell r="N148">
            <v>45962</v>
          </cell>
        </row>
        <row r="149">
          <cell r="C149">
            <v>25263</v>
          </cell>
          <cell r="D149">
            <v>62</v>
          </cell>
          <cell r="E149">
            <v>4</v>
          </cell>
          <cell r="F149">
            <v>2031</v>
          </cell>
          <cell r="G149">
            <v>47939</v>
          </cell>
          <cell r="J149">
            <v>25263</v>
          </cell>
          <cell r="K149">
            <v>56.08</v>
          </cell>
          <cell r="L149">
            <v>12</v>
          </cell>
          <cell r="M149">
            <v>2025</v>
          </cell>
          <cell r="N149">
            <v>45992</v>
          </cell>
        </row>
        <row r="150">
          <cell r="C150">
            <v>25294</v>
          </cell>
          <cell r="D150">
            <v>62</v>
          </cell>
          <cell r="E150">
            <v>5</v>
          </cell>
          <cell r="F150">
            <v>2031</v>
          </cell>
          <cell r="G150">
            <v>47969</v>
          </cell>
          <cell r="J150">
            <v>25294</v>
          </cell>
          <cell r="K150">
            <v>56.08</v>
          </cell>
          <cell r="L150">
            <v>1</v>
          </cell>
          <cell r="M150">
            <v>2026</v>
          </cell>
          <cell r="N150">
            <v>46023</v>
          </cell>
        </row>
        <row r="151">
          <cell r="C151">
            <v>25324</v>
          </cell>
          <cell r="D151">
            <v>62</v>
          </cell>
          <cell r="E151">
            <v>6</v>
          </cell>
          <cell r="F151">
            <v>2031</v>
          </cell>
          <cell r="G151">
            <v>48000</v>
          </cell>
          <cell r="J151">
            <v>25324</v>
          </cell>
          <cell r="K151">
            <v>57</v>
          </cell>
          <cell r="L151">
            <v>6</v>
          </cell>
          <cell r="M151">
            <v>2026</v>
          </cell>
          <cell r="N151">
            <v>46174</v>
          </cell>
        </row>
        <row r="152">
          <cell r="C152">
            <v>25355</v>
          </cell>
          <cell r="D152">
            <v>62</v>
          </cell>
          <cell r="E152">
            <v>7</v>
          </cell>
          <cell r="F152">
            <v>2031</v>
          </cell>
          <cell r="G152">
            <v>48030</v>
          </cell>
          <cell r="J152">
            <v>25355</v>
          </cell>
          <cell r="K152">
            <v>57</v>
          </cell>
          <cell r="L152">
            <v>7</v>
          </cell>
          <cell r="M152">
            <v>2026</v>
          </cell>
          <cell r="N152">
            <v>46204</v>
          </cell>
        </row>
        <row r="153">
          <cell r="C153">
            <v>25385</v>
          </cell>
          <cell r="D153">
            <v>62</v>
          </cell>
          <cell r="E153">
            <v>8</v>
          </cell>
          <cell r="F153">
            <v>2031</v>
          </cell>
          <cell r="G153">
            <v>48061</v>
          </cell>
          <cell r="J153">
            <v>25385</v>
          </cell>
          <cell r="K153">
            <v>57</v>
          </cell>
          <cell r="L153">
            <v>8</v>
          </cell>
          <cell r="M153">
            <v>2026</v>
          </cell>
          <cell r="N153">
            <v>46235</v>
          </cell>
        </row>
        <row r="154">
          <cell r="C154">
            <v>25416</v>
          </cell>
          <cell r="D154">
            <v>62</v>
          </cell>
          <cell r="E154">
            <v>9</v>
          </cell>
          <cell r="F154">
            <v>2031</v>
          </cell>
          <cell r="G154">
            <v>48092</v>
          </cell>
          <cell r="J154">
            <v>25416</v>
          </cell>
          <cell r="K154">
            <v>57</v>
          </cell>
          <cell r="L154">
            <v>9</v>
          </cell>
          <cell r="M154">
            <v>2026</v>
          </cell>
          <cell r="N154">
            <v>46266</v>
          </cell>
        </row>
        <row r="155">
          <cell r="C155">
            <v>25447</v>
          </cell>
          <cell r="D155">
            <v>62</v>
          </cell>
          <cell r="E155">
            <v>10</v>
          </cell>
          <cell r="F155">
            <v>2031</v>
          </cell>
          <cell r="G155">
            <v>48122</v>
          </cell>
          <cell r="J155">
            <v>25447</v>
          </cell>
          <cell r="K155">
            <v>57</v>
          </cell>
          <cell r="L155">
            <v>10</v>
          </cell>
          <cell r="M155">
            <v>2026</v>
          </cell>
          <cell r="N155">
            <v>46296</v>
          </cell>
        </row>
        <row r="156">
          <cell r="C156">
            <v>25477</v>
          </cell>
          <cell r="D156">
            <v>62</v>
          </cell>
          <cell r="E156">
            <v>11</v>
          </cell>
          <cell r="F156">
            <v>2031</v>
          </cell>
          <cell r="G156">
            <v>48153</v>
          </cell>
          <cell r="J156">
            <v>25477</v>
          </cell>
          <cell r="K156">
            <v>57</v>
          </cell>
          <cell r="L156">
            <v>11</v>
          </cell>
          <cell r="M156">
            <v>2026</v>
          </cell>
          <cell r="N156">
            <v>46327</v>
          </cell>
        </row>
        <row r="157">
          <cell r="C157">
            <v>25508</v>
          </cell>
          <cell r="D157">
            <v>62</v>
          </cell>
          <cell r="E157">
            <v>12</v>
          </cell>
          <cell r="F157">
            <v>2031</v>
          </cell>
          <cell r="G157">
            <v>48183</v>
          </cell>
          <cell r="J157">
            <v>25508</v>
          </cell>
          <cell r="K157">
            <v>57</v>
          </cell>
          <cell r="L157">
            <v>12</v>
          </cell>
          <cell r="M157">
            <v>2026</v>
          </cell>
          <cell r="N157">
            <v>46357</v>
          </cell>
        </row>
        <row r="158">
          <cell r="C158">
            <v>25538</v>
          </cell>
          <cell r="D158">
            <v>62</v>
          </cell>
          <cell r="E158">
            <v>1</v>
          </cell>
          <cell r="F158">
            <v>2032</v>
          </cell>
          <cell r="G158">
            <v>48214</v>
          </cell>
          <cell r="J158">
            <v>25538</v>
          </cell>
          <cell r="K158">
            <v>57</v>
          </cell>
          <cell r="L158">
            <v>1</v>
          </cell>
          <cell r="M158">
            <v>2027</v>
          </cell>
          <cell r="N158">
            <v>46388</v>
          </cell>
        </row>
        <row r="159">
          <cell r="C159">
            <v>25569</v>
          </cell>
          <cell r="D159">
            <v>62</v>
          </cell>
          <cell r="E159">
            <v>2</v>
          </cell>
          <cell r="F159">
            <v>2032</v>
          </cell>
          <cell r="G159">
            <v>48245</v>
          </cell>
          <cell r="J159">
            <v>25569</v>
          </cell>
          <cell r="K159">
            <v>57.04</v>
          </cell>
          <cell r="L159">
            <v>6</v>
          </cell>
          <cell r="M159">
            <v>2027</v>
          </cell>
          <cell r="N159">
            <v>46539</v>
          </cell>
        </row>
        <row r="160">
          <cell r="C160">
            <v>25600</v>
          </cell>
          <cell r="D160">
            <v>62</v>
          </cell>
          <cell r="E160">
            <v>3</v>
          </cell>
          <cell r="F160">
            <v>2032</v>
          </cell>
          <cell r="G160">
            <v>48274</v>
          </cell>
          <cell r="J160">
            <v>25600</v>
          </cell>
          <cell r="K160">
            <v>57.04</v>
          </cell>
          <cell r="L160">
            <v>7</v>
          </cell>
          <cell r="M160">
            <v>2027</v>
          </cell>
          <cell r="N160">
            <v>46569</v>
          </cell>
        </row>
        <row r="161">
          <cell r="C161">
            <v>25628</v>
          </cell>
          <cell r="D161">
            <v>62</v>
          </cell>
          <cell r="E161">
            <v>4</v>
          </cell>
          <cell r="F161">
            <v>2032</v>
          </cell>
          <cell r="G161">
            <v>48305</v>
          </cell>
          <cell r="J161">
            <v>25628</v>
          </cell>
          <cell r="K161">
            <v>57.04</v>
          </cell>
          <cell r="L161">
            <v>8</v>
          </cell>
          <cell r="M161">
            <v>2027</v>
          </cell>
          <cell r="N161">
            <v>46600</v>
          </cell>
        </row>
        <row r="162">
          <cell r="C162">
            <v>25659</v>
          </cell>
          <cell r="D162">
            <v>62</v>
          </cell>
          <cell r="E162">
            <v>5</v>
          </cell>
          <cell r="F162">
            <v>2032</v>
          </cell>
          <cell r="G162">
            <v>48335</v>
          </cell>
          <cell r="J162">
            <v>25659</v>
          </cell>
          <cell r="K162">
            <v>57.04</v>
          </cell>
          <cell r="L162">
            <v>9</v>
          </cell>
          <cell r="M162">
            <v>2027</v>
          </cell>
          <cell r="N162">
            <v>46631</v>
          </cell>
        </row>
        <row r="163">
          <cell r="C163">
            <v>25689</v>
          </cell>
          <cell r="D163">
            <v>62</v>
          </cell>
          <cell r="E163">
            <v>6</v>
          </cell>
          <cell r="F163">
            <v>2032</v>
          </cell>
          <cell r="G163">
            <v>48366</v>
          </cell>
          <cell r="J163">
            <v>25689</v>
          </cell>
          <cell r="K163">
            <v>57.04</v>
          </cell>
          <cell r="L163">
            <v>10</v>
          </cell>
          <cell r="M163">
            <v>2027</v>
          </cell>
          <cell r="N163">
            <v>46661</v>
          </cell>
        </row>
        <row r="164">
          <cell r="C164">
            <v>25720</v>
          </cell>
          <cell r="D164">
            <v>62</v>
          </cell>
          <cell r="E164">
            <v>7</v>
          </cell>
          <cell r="F164">
            <v>2032</v>
          </cell>
          <cell r="G164">
            <v>48396</v>
          </cell>
          <cell r="J164">
            <v>25720</v>
          </cell>
          <cell r="K164">
            <v>57.04</v>
          </cell>
          <cell r="L164">
            <v>11</v>
          </cell>
          <cell r="M164">
            <v>2027</v>
          </cell>
          <cell r="N164">
            <v>46692</v>
          </cell>
        </row>
        <row r="165">
          <cell r="C165">
            <v>25750</v>
          </cell>
          <cell r="D165">
            <v>62</v>
          </cell>
          <cell r="E165">
            <v>8</v>
          </cell>
          <cell r="F165">
            <v>2032</v>
          </cell>
          <cell r="G165">
            <v>48427</v>
          </cell>
          <cell r="J165">
            <v>25750</v>
          </cell>
          <cell r="K165">
            <v>57.04</v>
          </cell>
          <cell r="L165">
            <v>12</v>
          </cell>
          <cell r="M165">
            <v>2027</v>
          </cell>
          <cell r="N165">
            <v>46722</v>
          </cell>
        </row>
        <row r="166">
          <cell r="C166">
            <v>25781</v>
          </cell>
          <cell r="D166">
            <v>62</v>
          </cell>
          <cell r="E166">
            <v>9</v>
          </cell>
          <cell r="F166">
            <v>2032</v>
          </cell>
          <cell r="G166">
            <v>48458</v>
          </cell>
          <cell r="J166">
            <v>25781</v>
          </cell>
          <cell r="K166">
            <v>57.04</v>
          </cell>
          <cell r="L166">
            <v>1</v>
          </cell>
          <cell r="M166">
            <v>2028</v>
          </cell>
          <cell r="N166">
            <v>46753</v>
          </cell>
        </row>
        <row r="167">
          <cell r="C167">
            <v>25812</v>
          </cell>
          <cell r="D167">
            <v>62</v>
          </cell>
          <cell r="E167">
            <v>10</v>
          </cell>
          <cell r="F167">
            <v>2032</v>
          </cell>
          <cell r="G167">
            <v>48488</v>
          </cell>
          <cell r="J167">
            <v>25812</v>
          </cell>
          <cell r="K167">
            <v>57.08</v>
          </cell>
          <cell r="L167">
            <v>6</v>
          </cell>
          <cell r="M167">
            <v>2028</v>
          </cell>
          <cell r="N167">
            <v>46905</v>
          </cell>
        </row>
        <row r="168">
          <cell r="C168">
            <v>25842</v>
          </cell>
          <cell r="D168">
            <v>62</v>
          </cell>
          <cell r="E168">
            <v>11</v>
          </cell>
          <cell r="F168">
            <v>2032</v>
          </cell>
          <cell r="G168">
            <v>48519</v>
          </cell>
          <cell r="J168">
            <v>25842</v>
          </cell>
          <cell r="K168">
            <v>57.08</v>
          </cell>
          <cell r="L168">
            <v>7</v>
          </cell>
          <cell r="M168">
            <v>2028</v>
          </cell>
          <cell r="N168">
            <v>46935</v>
          </cell>
        </row>
        <row r="169">
          <cell r="C169">
            <v>25873</v>
          </cell>
          <cell r="D169">
            <v>62</v>
          </cell>
          <cell r="E169">
            <v>12</v>
          </cell>
          <cell r="F169">
            <v>2032</v>
          </cell>
          <cell r="G169">
            <v>48549</v>
          </cell>
          <cell r="J169">
            <v>25873</v>
          </cell>
          <cell r="K169">
            <v>57.08</v>
          </cell>
          <cell r="L169">
            <v>8</v>
          </cell>
          <cell r="M169">
            <v>2028</v>
          </cell>
          <cell r="N169">
            <v>46966</v>
          </cell>
        </row>
        <row r="170">
          <cell r="C170">
            <v>25903</v>
          </cell>
          <cell r="D170">
            <v>62</v>
          </cell>
          <cell r="E170">
            <v>1</v>
          </cell>
          <cell r="F170">
            <v>2033</v>
          </cell>
          <cell r="G170">
            <v>48580</v>
          </cell>
          <cell r="J170">
            <v>25903</v>
          </cell>
          <cell r="K170">
            <v>57.08</v>
          </cell>
          <cell r="L170">
            <v>9</v>
          </cell>
          <cell r="M170">
            <v>2028</v>
          </cell>
          <cell r="N170">
            <v>46997</v>
          </cell>
        </row>
        <row r="171">
          <cell r="C171">
            <v>25934</v>
          </cell>
          <cell r="D171">
            <v>62</v>
          </cell>
          <cell r="E171">
            <v>2</v>
          </cell>
          <cell r="F171">
            <v>2033</v>
          </cell>
          <cell r="G171">
            <v>48611</v>
          </cell>
          <cell r="J171">
            <v>25934</v>
          </cell>
          <cell r="K171">
            <v>57.08</v>
          </cell>
          <cell r="L171">
            <v>10</v>
          </cell>
          <cell r="M171">
            <v>2028</v>
          </cell>
          <cell r="N171">
            <v>47027</v>
          </cell>
        </row>
        <row r="172">
          <cell r="C172">
            <v>25965</v>
          </cell>
          <cell r="D172">
            <v>62</v>
          </cell>
          <cell r="E172">
            <v>3</v>
          </cell>
          <cell r="F172">
            <v>2033</v>
          </cell>
          <cell r="G172">
            <v>48639</v>
          </cell>
          <cell r="J172">
            <v>25965</v>
          </cell>
          <cell r="K172">
            <v>57.08</v>
          </cell>
          <cell r="L172">
            <v>11</v>
          </cell>
          <cell r="M172">
            <v>2028</v>
          </cell>
          <cell r="N172">
            <v>47058</v>
          </cell>
        </row>
        <row r="173">
          <cell r="C173">
            <v>25993</v>
          </cell>
          <cell r="D173">
            <v>62</v>
          </cell>
          <cell r="E173">
            <v>4</v>
          </cell>
          <cell r="F173">
            <v>2033</v>
          </cell>
          <cell r="G173">
            <v>48670</v>
          </cell>
          <cell r="J173">
            <v>25993</v>
          </cell>
          <cell r="K173">
            <v>57.08</v>
          </cell>
          <cell r="L173">
            <v>12</v>
          </cell>
          <cell r="M173">
            <v>2028</v>
          </cell>
          <cell r="N173">
            <v>47088</v>
          </cell>
        </row>
        <row r="174">
          <cell r="C174">
            <v>26024</v>
          </cell>
          <cell r="D174">
            <v>62</v>
          </cell>
          <cell r="E174">
            <v>5</v>
          </cell>
          <cell r="F174">
            <v>2033</v>
          </cell>
          <cell r="G174">
            <v>48700</v>
          </cell>
          <cell r="J174">
            <v>26024</v>
          </cell>
          <cell r="K174">
            <v>57.08</v>
          </cell>
          <cell r="L174">
            <v>1</v>
          </cell>
          <cell r="M174">
            <v>2029</v>
          </cell>
          <cell r="N174">
            <v>47119</v>
          </cell>
        </row>
        <row r="175">
          <cell r="C175">
            <v>26054</v>
          </cell>
          <cell r="D175">
            <v>62</v>
          </cell>
          <cell r="E175">
            <v>6</v>
          </cell>
          <cell r="F175">
            <v>2033</v>
          </cell>
          <cell r="G175">
            <v>48731</v>
          </cell>
          <cell r="J175">
            <v>26054</v>
          </cell>
          <cell r="K175">
            <v>58</v>
          </cell>
          <cell r="L175">
            <v>6</v>
          </cell>
          <cell r="M175">
            <v>2029</v>
          </cell>
          <cell r="N175">
            <v>47270</v>
          </cell>
        </row>
        <row r="176">
          <cell r="C176">
            <v>26085</v>
          </cell>
          <cell r="D176">
            <v>62</v>
          </cell>
          <cell r="E176">
            <v>7</v>
          </cell>
          <cell r="F176">
            <v>2033</v>
          </cell>
          <cell r="G176">
            <v>48761</v>
          </cell>
          <cell r="J176">
            <v>26085</v>
          </cell>
          <cell r="K176">
            <v>58</v>
          </cell>
          <cell r="L176">
            <v>7</v>
          </cell>
          <cell r="M176">
            <v>2029</v>
          </cell>
          <cell r="N176">
            <v>47300</v>
          </cell>
        </row>
        <row r="177">
          <cell r="C177">
            <v>26115</v>
          </cell>
          <cell r="D177">
            <v>62</v>
          </cell>
          <cell r="E177">
            <v>8</v>
          </cell>
          <cell r="F177">
            <v>2033</v>
          </cell>
          <cell r="G177">
            <v>48792</v>
          </cell>
          <cell r="J177">
            <v>26115</v>
          </cell>
          <cell r="K177">
            <v>58</v>
          </cell>
          <cell r="L177">
            <v>8</v>
          </cell>
          <cell r="M177">
            <v>2029</v>
          </cell>
          <cell r="N177">
            <v>47331</v>
          </cell>
        </row>
        <row r="178">
          <cell r="C178">
            <v>26146</v>
          </cell>
          <cell r="D178">
            <v>62</v>
          </cell>
          <cell r="E178">
            <v>9</v>
          </cell>
          <cell r="F178">
            <v>2033</v>
          </cell>
          <cell r="G178">
            <v>48823</v>
          </cell>
          <cell r="J178">
            <v>26146</v>
          </cell>
          <cell r="K178">
            <v>58</v>
          </cell>
          <cell r="L178">
            <v>9</v>
          </cell>
          <cell r="M178">
            <v>2029</v>
          </cell>
          <cell r="N178">
            <v>47362</v>
          </cell>
        </row>
        <row r="179">
          <cell r="C179">
            <v>26177</v>
          </cell>
          <cell r="D179">
            <v>62</v>
          </cell>
          <cell r="E179">
            <v>10</v>
          </cell>
          <cell r="F179">
            <v>2033</v>
          </cell>
          <cell r="G179">
            <v>48853</v>
          </cell>
          <cell r="J179">
            <v>26177</v>
          </cell>
          <cell r="K179">
            <v>58</v>
          </cell>
          <cell r="L179">
            <v>10</v>
          </cell>
          <cell r="M179">
            <v>2029</v>
          </cell>
          <cell r="N179">
            <v>47392</v>
          </cell>
        </row>
        <row r="180">
          <cell r="C180">
            <v>26207</v>
          </cell>
          <cell r="D180">
            <v>62</v>
          </cell>
          <cell r="E180">
            <v>11</v>
          </cell>
          <cell r="F180">
            <v>2033</v>
          </cell>
          <cell r="G180">
            <v>48884</v>
          </cell>
          <cell r="J180">
            <v>26207</v>
          </cell>
          <cell r="K180">
            <v>58</v>
          </cell>
          <cell r="L180">
            <v>11</v>
          </cell>
          <cell r="M180">
            <v>2029</v>
          </cell>
          <cell r="N180">
            <v>47423</v>
          </cell>
        </row>
        <row r="181">
          <cell r="C181">
            <v>26238</v>
          </cell>
          <cell r="D181">
            <v>62</v>
          </cell>
          <cell r="E181">
            <v>12</v>
          </cell>
          <cell r="F181">
            <v>2033</v>
          </cell>
          <cell r="G181">
            <v>48914</v>
          </cell>
          <cell r="J181">
            <v>26238</v>
          </cell>
          <cell r="K181">
            <v>58</v>
          </cell>
          <cell r="L181">
            <v>12</v>
          </cell>
          <cell r="M181">
            <v>2029</v>
          </cell>
          <cell r="N181">
            <v>47453</v>
          </cell>
        </row>
        <row r="182">
          <cell r="C182">
            <v>26268</v>
          </cell>
          <cell r="D182">
            <v>62</v>
          </cell>
          <cell r="E182">
            <v>1</v>
          </cell>
          <cell r="F182">
            <v>2034</v>
          </cell>
          <cell r="G182">
            <v>48945</v>
          </cell>
          <cell r="J182">
            <v>26268</v>
          </cell>
          <cell r="K182">
            <v>58</v>
          </cell>
          <cell r="L182">
            <v>1</v>
          </cell>
          <cell r="M182">
            <v>2030</v>
          </cell>
          <cell r="N182">
            <v>47484</v>
          </cell>
        </row>
        <row r="183">
          <cell r="C183">
            <v>26299</v>
          </cell>
          <cell r="D183">
            <v>62</v>
          </cell>
          <cell r="E183">
            <v>2</v>
          </cell>
          <cell r="F183">
            <v>2034</v>
          </cell>
          <cell r="G183">
            <v>48976</v>
          </cell>
          <cell r="J183">
            <v>26299</v>
          </cell>
          <cell r="K183">
            <v>58.04</v>
          </cell>
          <cell r="L183">
            <v>6</v>
          </cell>
          <cell r="M183">
            <v>2030</v>
          </cell>
          <cell r="N183">
            <v>47635</v>
          </cell>
        </row>
        <row r="184">
          <cell r="C184">
            <v>26330</v>
          </cell>
          <cell r="D184">
            <v>62</v>
          </cell>
          <cell r="E184">
            <v>3</v>
          </cell>
          <cell r="F184">
            <v>2034</v>
          </cell>
          <cell r="G184">
            <v>49004</v>
          </cell>
          <cell r="J184">
            <v>26330</v>
          </cell>
          <cell r="K184">
            <v>58.04</v>
          </cell>
          <cell r="L184">
            <v>7</v>
          </cell>
          <cell r="M184">
            <v>2030</v>
          </cell>
          <cell r="N184">
            <v>47665</v>
          </cell>
        </row>
        <row r="185">
          <cell r="C185">
            <v>26359</v>
          </cell>
          <cell r="D185">
            <v>62</v>
          </cell>
          <cell r="E185">
            <v>4</v>
          </cell>
          <cell r="F185">
            <v>2034</v>
          </cell>
          <cell r="G185">
            <v>49035</v>
          </cell>
          <cell r="J185">
            <v>26359</v>
          </cell>
          <cell r="K185">
            <v>58.04</v>
          </cell>
          <cell r="L185">
            <v>8</v>
          </cell>
          <cell r="M185">
            <v>2030</v>
          </cell>
          <cell r="N185">
            <v>47696</v>
          </cell>
        </row>
        <row r="186">
          <cell r="C186">
            <v>26390</v>
          </cell>
          <cell r="D186">
            <v>62</v>
          </cell>
          <cell r="E186">
            <v>5</v>
          </cell>
          <cell r="F186">
            <v>2034</v>
          </cell>
          <cell r="G186">
            <v>49065</v>
          </cell>
          <cell r="J186">
            <v>26390</v>
          </cell>
          <cell r="K186">
            <v>58.04</v>
          </cell>
          <cell r="L186">
            <v>9</v>
          </cell>
          <cell r="M186">
            <v>2030</v>
          </cell>
          <cell r="N186">
            <v>47727</v>
          </cell>
        </row>
        <row r="187">
          <cell r="C187">
            <v>26420</v>
          </cell>
          <cell r="D187">
            <v>62</v>
          </cell>
          <cell r="E187">
            <v>6</v>
          </cell>
          <cell r="F187">
            <v>2034</v>
          </cell>
          <cell r="G187">
            <v>49096</v>
          </cell>
          <cell r="J187">
            <v>26420</v>
          </cell>
          <cell r="K187">
            <v>58.04</v>
          </cell>
          <cell r="L187">
            <v>10</v>
          </cell>
          <cell r="M187">
            <v>2030</v>
          </cell>
          <cell r="N187">
            <v>47757</v>
          </cell>
        </row>
        <row r="188">
          <cell r="C188">
            <v>26451</v>
          </cell>
          <cell r="D188">
            <v>62</v>
          </cell>
          <cell r="E188">
            <v>7</v>
          </cell>
          <cell r="F188">
            <v>2034</v>
          </cell>
          <cell r="G188">
            <v>49126</v>
          </cell>
          <cell r="J188">
            <v>26451</v>
          </cell>
          <cell r="K188">
            <v>58.04</v>
          </cell>
          <cell r="L188">
            <v>11</v>
          </cell>
          <cell r="M188">
            <v>2030</v>
          </cell>
          <cell r="N188">
            <v>47788</v>
          </cell>
        </row>
        <row r="189">
          <cell r="C189">
            <v>26481</v>
          </cell>
          <cell r="D189">
            <v>62</v>
          </cell>
          <cell r="E189">
            <v>8</v>
          </cell>
          <cell r="F189">
            <v>2034</v>
          </cell>
          <cell r="G189">
            <v>49157</v>
          </cell>
          <cell r="J189">
            <v>26481</v>
          </cell>
          <cell r="K189">
            <v>58.04</v>
          </cell>
          <cell r="L189">
            <v>12</v>
          </cell>
          <cell r="M189">
            <v>2030</v>
          </cell>
          <cell r="N189">
            <v>47818</v>
          </cell>
        </row>
        <row r="190">
          <cell r="C190">
            <v>26512</v>
          </cell>
          <cell r="D190">
            <v>62</v>
          </cell>
          <cell r="E190">
            <v>9</v>
          </cell>
          <cell r="F190">
            <v>2034</v>
          </cell>
          <cell r="G190">
            <v>49188</v>
          </cell>
          <cell r="J190">
            <v>26512</v>
          </cell>
          <cell r="K190">
            <v>58.04</v>
          </cell>
          <cell r="L190">
            <v>1</v>
          </cell>
          <cell r="M190">
            <v>2031</v>
          </cell>
          <cell r="N190">
            <v>47849</v>
          </cell>
        </row>
        <row r="191">
          <cell r="C191">
            <v>26543</v>
          </cell>
          <cell r="D191">
            <v>62</v>
          </cell>
          <cell r="E191">
            <v>10</v>
          </cell>
          <cell r="F191">
            <v>2034</v>
          </cell>
          <cell r="G191">
            <v>49218</v>
          </cell>
          <cell r="J191">
            <v>26543</v>
          </cell>
          <cell r="K191">
            <v>58.08</v>
          </cell>
          <cell r="L191">
            <v>6</v>
          </cell>
          <cell r="M191">
            <v>2031</v>
          </cell>
          <cell r="N191">
            <v>48000</v>
          </cell>
        </row>
        <row r="192">
          <cell r="C192">
            <v>26573</v>
          </cell>
          <cell r="D192">
            <v>62</v>
          </cell>
          <cell r="E192">
            <v>11</v>
          </cell>
          <cell r="F192">
            <v>2034</v>
          </cell>
          <cell r="G192">
            <v>49249</v>
          </cell>
          <cell r="J192">
            <v>26573</v>
          </cell>
          <cell r="K192">
            <v>58.08</v>
          </cell>
          <cell r="L192">
            <v>7</v>
          </cell>
          <cell r="M192">
            <v>2031</v>
          </cell>
          <cell r="N192">
            <v>48030</v>
          </cell>
        </row>
        <row r="193">
          <cell r="C193">
            <v>26604</v>
          </cell>
          <cell r="D193">
            <v>62</v>
          </cell>
          <cell r="E193">
            <v>12</v>
          </cell>
          <cell r="F193">
            <v>2034</v>
          </cell>
          <cell r="G193">
            <v>49279</v>
          </cell>
          <cell r="J193">
            <v>26604</v>
          </cell>
          <cell r="K193">
            <v>58.08</v>
          </cell>
          <cell r="L193">
            <v>8</v>
          </cell>
          <cell r="M193">
            <v>2031</v>
          </cell>
          <cell r="N193">
            <v>48061</v>
          </cell>
        </row>
        <row r="194">
          <cell r="C194">
            <v>26634</v>
          </cell>
          <cell r="D194">
            <v>62</v>
          </cell>
          <cell r="E194">
            <v>1</v>
          </cell>
          <cell r="F194">
            <v>2035</v>
          </cell>
          <cell r="G194">
            <v>49310</v>
          </cell>
          <cell r="J194">
            <v>26634</v>
          </cell>
          <cell r="K194">
            <v>58.08</v>
          </cell>
          <cell r="L194">
            <v>9</v>
          </cell>
          <cell r="M194">
            <v>2031</v>
          </cell>
          <cell r="N194">
            <v>48092</v>
          </cell>
        </row>
        <row r="195">
          <cell r="C195">
            <v>26665</v>
          </cell>
          <cell r="D195">
            <v>62</v>
          </cell>
          <cell r="E195">
            <v>2</v>
          </cell>
          <cell r="F195">
            <v>2035</v>
          </cell>
          <cell r="G195">
            <v>49341</v>
          </cell>
          <cell r="J195">
            <v>26665</v>
          </cell>
          <cell r="K195">
            <v>58.08</v>
          </cell>
          <cell r="L195">
            <v>10</v>
          </cell>
          <cell r="M195">
            <v>2031</v>
          </cell>
          <cell r="N195">
            <v>48122</v>
          </cell>
        </row>
        <row r="196">
          <cell r="C196">
            <v>26696</v>
          </cell>
          <cell r="D196">
            <v>62</v>
          </cell>
          <cell r="E196">
            <v>3</v>
          </cell>
          <cell r="F196">
            <v>2035</v>
          </cell>
          <cell r="G196">
            <v>49369</v>
          </cell>
          <cell r="J196">
            <v>26696</v>
          </cell>
          <cell r="K196">
            <v>58.08</v>
          </cell>
          <cell r="L196">
            <v>11</v>
          </cell>
          <cell r="M196">
            <v>2031</v>
          </cell>
          <cell r="N196">
            <v>48153</v>
          </cell>
        </row>
        <row r="197">
          <cell r="C197">
            <v>26724</v>
          </cell>
          <cell r="D197">
            <v>62</v>
          </cell>
          <cell r="E197">
            <v>4</v>
          </cell>
          <cell r="F197">
            <v>2035</v>
          </cell>
          <cell r="G197">
            <v>49400</v>
          </cell>
          <cell r="J197">
            <v>26724</v>
          </cell>
          <cell r="K197">
            <v>58.08</v>
          </cell>
          <cell r="L197">
            <v>12</v>
          </cell>
          <cell r="M197">
            <v>2031</v>
          </cell>
          <cell r="N197">
            <v>48183</v>
          </cell>
        </row>
        <row r="198">
          <cell r="C198">
            <v>26755</v>
          </cell>
          <cell r="D198">
            <v>62</v>
          </cell>
          <cell r="E198">
            <v>5</v>
          </cell>
          <cell r="F198">
            <v>2035</v>
          </cell>
          <cell r="G198">
            <v>49430</v>
          </cell>
          <cell r="J198">
            <v>26755</v>
          </cell>
          <cell r="K198">
            <v>58.08</v>
          </cell>
          <cell r="L198">
            <v>1</v>
          </cell>
          <cell r="M198">
            <v>2032</v>
          </cell>
          <cell r="N198">
            <v>48214</v>
          </cell>
        </row>
        <row r="199">
          <cell r="C199">
            <v>26785</v>
          </cell>
          <cell r="D199">
            <v>62</v>
          </cell>
          <cell r="E199">
            <v>6</v>
          </cell>
          <cell r="F199">
            <v>2035</v>
          </cell>
          <cell r="G199">
            <v>49461</v>
          </cell>
          <cell r="J199">
            <v>26785</v>
          </cell>
          <cell r="K199">
            <v>59</v>
          </cell>
          <cell r="L199">
            <v>6</v>
          </cell>
          <cell r="M199">
            <v>2032</v>
          </cell>
          <cell r="N199">
            <v>48366</v>
          </cell>
        </row>
        <row r="200">
          <cell r="C200">
            <v>26816</v>
          </cell>
          <cell r="D200">
            <v>62</v>
          </cell>
          <cell r="E200">
            <v>7</v>
          </cell>
          <cell r="F200">
            <v>2035</v>
          </cell>
          <cell r="G200">
            <v>49491</v>
          </cell>
          <cell r="J200">
            <v>26816</v>
          </cell>
          <cell r="K200">
            <v>59</v>
          </cell>
          <cell r="L200">
            <v>7</v>
          </cell>
          <cell r="M200">
            <v>2032</v>
          </cell>
          <cell r="N200">
            <v>48396</v>
          </cell>
        </row>
        <row r="201">
          <cell r="C201">
            <v>26846</v>
          </cell>
          <cell r="D201">
            <v>62</v>
          </cell>
          <cell r="E201">
            <v>8</v>
          </cell>
          <cell r="F201">
            <v>2035</v>
          </cell>
          <cell r="G201">
            <v>49522</v>
          </cell>
          <cell r="J201">
            <v>26846</v>
          </cell>
          <cell r="K201">
            <v>59</v>
          </cell>
          <cell r="L201">
            <v>8</v>
          </cell>
          <cell r="M201">
            <v>2032</v>
          </cell>
          <cell r="N201">
            <v>48427</v>
          </cell>
        </row>
        <row r="202">
          <cell r="C202">
            <v>26877</v>
          </cell>
          <cell r="D202">
            <v>62</v>
          </cell>
          <cell r="E202">
            <v>9</v>
          </cell>
          <cell r="F202">
            <v>2035</v>
          </cell>
          <cell r="G202">
            <v>49553</v>
          </cell>
          <cell r="J202">
            <v>26877</v>
          </cell>
          <cell r="K202">
            <v>59</v>
          </cell>
          <cell r="L202">
            <v>9</v>
          </cell>
          <cell r="M202">
            <v>2032</v>
          </cell>
          <cell r="N202">
            <v>48458</v>
          </cell>
        </row>
        <row r="203">
          <cell r="C203">
            <v>26908</v>
          </cell>
          <cell r="D203">
            <v>62</v>
          </cell>
          <cell r="E203">
            <v>10</v>
          </cell>
          <cell r="F203">
            <v>2035</v>
          </cell>
          <cell r="G203">
            <v>49583</v>
          </cell>
          <cell r="J203">
            <v>26908</v>
          </cell>
          <cell r="K203">
            <v>59</v>
          </cell>
          <cell r="L203">
            <v>10</v>
          </cell>
          <cell r="M203">
            <v>2032</v>
          </cell>
          <cell r="N203">
            <v>48488</v>
          </cell>
        </row>
        <row r="204">
          <cell r="C204">
            <v>26938</v>
          </cell>
          <cell r="D204">
            <v>62</v>
          </cell>
          <cell r="E204">
            <v>11</v>
          </cell>
          <cell r="F204">
            <v>2035</v>
          </cell>
          <cell r="G204">
            <v>49614</v>
          </cell>
          <cell r="J204">
            <v>26938</v>
          </cell>
          <cell r="K204">
            <v>59</v>
          </cell>
          <cell r="L204">
            <v>11</v>
          </cell>
          <cell r="M204">
            <v>2032</v>
          </cell>
          <cell r="N204">
            <v>48519</v>
          </cell>
        </row>
        <row r="205">
          <cell r="C205">
            <v>26969</v>
          </cell>
          <cell r="D205">
            <v>62</v>
          </cell>
          <cell r="E205">
            <v>12</v>
          </cell>
          <cell r="F205">
            <v>2035</v>
          </cell>
          <cell r="G205">
            <v>49644</v>
          </cell>
          <cell r="J205">
            <v>26969</v>
          </cell>
          <cell r="K205">
            <v>59</v>
          </cell>
          <cell r="L205">
            <v>12</v>
          </cell>
          <cell r="M205">
            <v>2032</v>
          </cell>
          <cell r="N205">
            <v>48549</v>
          </cell>
        </row>
        <row r="206">
          <cell r="C206">
            <v>26999</v>
          </cell>
          <cell r="D206">
            <v>62</v>
          </cell>
          <cell r="E206">
            <v>1</v>
          </cell>
          <cell r="F206">
            <v>2036</v>
          </cell>
          <cell r="G206">
            <v>49675</v>
          </cell>
          <cell r="J206">
            <v>26999</v>
          </cell>
          <cell r="K206">
            <v>59</v>
          </cell>
          <cell r="L206">
            <v>1</v>
          </cell>
          <cell r="M206">
            <v>2033</v>
          </cell>
          <cell r="N206">
            <v>48580</v>
          </cell>
        </row>
        <row r="207">
          <cell r="C207">
            <v>27030</v>
          </cell>
          <cell r="D207">
            <v>62</v>
          </cell>
          <cell r="E207">
            <v>2</v>
          </cell>
          <cell r="F207">
            <v>2036</v>
          </cell>
          <cell r="G207">
            <v>49706</v>
          </cell>
          <cell r="J207">
            <v>27030</v>
          </cell>
          <cell r="K207">
            <v>59.04</v>
          </cell>
          <cell r="L207">
            <v>6</v>
          </cell>
          <cell r="M207">
            <v>2033</v>
          </cell>
          <cell r="N207">
            <v>48731</v>
          </cell>
        </row>
        <row r="208">
          <cell r="C208">
            <v>27061</v>
          </cell>
          <cell r="D208">
            <v>62</v>
          </cell>
          <cell r="E208">
            <v>3</v>
          </cell>
          <cell r="F208">
            <v>2036</v>
          </cell>
          <cell r="G208">
            <v>49735</v>
          </cell>
          <cell r="J208">
            <v>27061</v>
          </cell>
          <cell r="K208">
            <v>59.04</v>
          </cell>
          <cell r="L208">
            <v>7</v>
          </cell>
          <cell r="M208">
            <v>2033</v>
          </cell>
          <cell r="N208">
            <v>48761</v>
          </cell>
        </row>
        <row r="209">
          <cell r="C209">
            <v>27089</v>
          </cell>
          <cell r="D209">
            <v>62</v>
          </cell>
          <cell r="E209">
            <v>4</v>
          </cell>
          <cell r="F209">
            <v>2036</v>
          </cell>
          <cell r="G209">
            <v>49766</v>
          </cell>
          <cell r="J209">
            <v>27089</v>
          </cell>
          <cell r="K209">
            <v>59.04</v>
          </cell>
          <cell r="L209">
            <v>8</v>
          </cell>
          <cell r="M209">
            <v>2033</v>
          </cell>
          <cell r="N209">
            <v>48792</v>
          </cell>
        </row>
        <row r="210">
          <cell r="C210">
            <v>27120</v>
          </cell>
          <cell r="D210">
            <v>62</v>
          </cell>
          <cell r="E210">
            <v>5</v>
          </cell>
          <cell r="F210">
            <v>2036</v>
          </cell>
          <cell r="G210">
            <v>49796</v>
          </cell>
          <cell r="J210">
            <v>27120</v>
          </cell>
          <cell r="K210">
            <v>59.04</v>
          </cell>
          <cell r="L210">
            <v>9</v>
          </cell>
          <cell r="M210">
            <v>2033</v>
          </cell>
          <cell r="N210">
            <v>48823</v>
          </cell>
        </row>
        <row r="211">
          <cell r="C211">
            <v>27150</v>
          </cell>
          <cell r="D211">
            <v>62</v>
          </cell>
          <cell r="E211">
            <v>6</v>
          </cell>
          <cell r="F211">
            <v>2036</v>
          </cell>
          <cell r="G211">
            <v>49827</v>
          </cell>
          <cell r="J211">
            <v>27150</v>
          </cell>
          <cell r="K211">
            <v>59.04</v>
          </cell>
          <cell r="L211">
            <v>10</v>
          </cell>
          <cell r="M211">
            <v>2033</v>
          </cell>
          <cell r="N211">
            <v>48853</v>
          </cell>
        </row>
        <row r="212">
          <cell r="C212">
            <v>27181</v>
          </cell>
          <cell r="D212">
            <v>62</v>
          </cell>
          <cell r="E212">
            <v>7</v>
          </cell>
          <cell r="F212">
            <v>2036</v>
          </cell>
          <cell r="G212">
            <v>49857</v>
          </cell>
          <cell r="J212">
            <v>27181</v>
          </cell>
          <cell r="K212">
            <v>59.04</v>
          </cell>
          <cell r="L212">
            <v>11</v>
          </cell>
          <cell r="M212">
            <v>2033</v>
          </cell>
          <cell r="N212">
            <v>48884</v>
          </cell>
        </row>
        <row r="213">
          <cell r="C213">
            <v>27211</v>
          </cell>
          <cell r="D213">
            <v>62</v>
          </cell>
          <cell r="E213">
            <v>8</v>
          </cell>
          <cell r="F213">
            <v>2036</v>
          </cell>
          <cell r="G213">
            <v>49888</v>
          </cell>
          <cell r="J213">
            <v>27211</v>
          </cell>
          <cell r="K213">
            <v>59.04</v>
          </cell>
          <cell r="L213">
            <v>12</v>
          </cell>
          <cell r="M213">
            <v>2033</v>
          </cell>
          <cell r="N213">
            <v>48914</v>
          </cell>
        </row>
        <row r="214">
          <cell r="C214">
            <v>27242</v>
          </cell>
          <cell r="D214">
            <v>62</v>
          </cell>
          <cell r="E214">
            <v>9</v>
          </cell>
          <cell r="F214">
            <v>2036</v>
          </cell>
          <cell r="G214">
            <v>49919</v>
          </cell>
          <cell r="J214">
            <v>27242</v>
          </cell>
          <cell r="K214">
            <v>59.04</v>
          </cell>
          <cell r="L214">
            <v>1</v>
          </cell>
          <cell r="M214">
            <v>2034</v>
          </cell>
          <cell r="N214">
            <v>48945</v>
          </cell>
        </row>
        <row r="215">
          <cell r="C215">
            <v>27273</v>
          </cell>
          <cell r="D215">
            <v>62</v>
          </cell>
          <cell r="E215">
            <v>10</v>
          </cell>
          <cell r="F215">
            <v>2036</v>
          </cell>
          <cell r="G215">
            <v>49949</v>
          </cell>
          <cell r="J215">
            <v>27273</v>
          </cell>
          <cell r="K215">
            <v>59.08</v>
          </cell>
          <cell r="L215">
            <v>6</v>
          </cell>
          <cell r="M215">
            <v>2034</v>
          </cell>
          <cell r="N215">
            <v>49096</v>
          </cell>
        </row>
        <row r="216">
          <cell r="C216">
            <v>27303</v>
          </cell>
          <cell r="D216">
            <v>62</v>
          </cell>
          <cell r="E216">
            <v>11</v>
          </cell>
          <cell r="F216">
            <v>2036</v>
          </cell>
          <cell r="G216">
            <v>49980</v>
          </cell>
          <cell r="J216">
            <v>27303</v>
          </cell>
          <cell r="K216">
            <v>59.08</v>
          </cell>
          <cell r="L216">
            <v>7</v>
          </cell>
          <cell r="M216">
            <v>2034</v>
          </cell>
          <cell r="N216">
            <v>49126</v>
          </cell>
        </row>
        <row r="217">
          <cell r="C217">
            <v>27334</v>
          </cell>
          <cell r="D217">
            <v>62</v>
          </cell>
          <cell r="E217">
            <v>12</v>
          </cell>
          <cell r="F217">
            <v>2036</v>
          </cell>
          <cell r="G217">
            <v>50010</v>
          </cell>
          <cell r="J217">
            <v>27334</v>
          </cell>
          <cell r="K217">
            <v>59.08</v>
          </cell>
          <cell r="L217">
            <v>8</v>
          </cell>
          <cell r="M217">
            <v>2034</v>
          </cell>
          <cell r="N217">
            <v>49157</v>
          </cell>
        </row>
        <row r="218">
          <cell r="C218">
            <v>27364</v>
          </cell>
          <cell r="D218">
            <v>62</v>
          </cell>
          <cell r="E218">
            <v>1</v>
          </cell>
          <cell r="F218">
            <v>2037</v>
          </cell>
          <cell r="G218">
            <v>50041</v>
          </cell>
          <cell r="J218">
            <v>27364</v>
          </cell>
          <cell r="K218">
            <v>59.08</v>
          </cell>
          <cell r="L218">
            <v>9</v>
          </cell>
          <cell r="M218">
            <v>2034</v>
          </cell>
          <cell r="N218">
            <v>49188</v>
          </cell>
        </row>
        <row r="219">
          <cell r="C219">
            <v>27395</v>
          </cell>
          <cell r="D219">
            <v>62</v>
          </cell>
          <cell r="E219">
            <v>2</v>
          </cell>
          <cell r="F219">
            <v>2037</v>
          </cell>
          <cell r="G219">
            <v>50072</v>
          </cell>
          <cell r="J219">
            <v>27395</v>
          </cell>
          <cell r="K219">
            <v>59.08</v>
          </cell>
          <cell r="L219">
            <v>10</v>
          </cell>
          <cell r="M219">
            <v>2034</v>
          </cell>
          <cell r="N219">
            <v>49218</v>
          </cell>
        </row>
        <row r="220">
          <cell r="C220">
            <v>27426</v>
          </cell>
          <cell r="D220">
            <v>62</v>
          </cell>
          <cell r="E220">
            <v>3</v>
          </cell>
          <cell r="F220">
            <v>2037</v>
          </cell>
          <cell r="G220">
            <v>50100</v>
          </cell>
          <cell r="J220">
            <v>27426</v>
          </cell>
          <cell r="K220">
            <v>59.08</v>
          </cell>
          <cell r="L220">
            <v>11</v>
          </cell>
          <cell r="M220">
            <v>2034</v>
          </cell>
          <cell r="N220">
            <v>49249</v>
          </cell>
        </row>
        <row r="221">
          <cell r="C221">
            <v>27454</v>
          </cell>
          <cell r="D221">
            <v>62</v>
          </cell>
          <cell r="E221">
            <v>4</v>
          </cell>
          <cell r="F221">
            <v>2037</v>
          </cell>
          <cell r="G221">
            <v>50131</v>
          </cell>
          <cell r="J221">
            <v>27454</v>
          </cell>
          <cell r="K221">
            <v>59.08</v>
          </cell>
          <cell r="L221">
            <v>12</v>
          </cell>
          <cell r="M221">
            <v>2034</v>
          </cell>
          <cell r="N221">
            <v>49279</v>
          </cell>
        </row>
        <row r="222">
          <cell r="C222">
            <v>27485</v>
          </cell>
          <cell r="D222">
            <v>62</v>
          </cell>
          <cell r="E222">
            <v>5</v>
          </cell>
          <cell r="F222">
            <v>2037</v>
          </cell>
          <cell r="G222">
            <v>50161</v>
          </cell>
          <cell r="J222">
            <v>27485</v>
          </cell>
          <cell r="K222">
            <v>59.08</v>
          </cell>
          <cell r="L222">
            <v>1</v>
          </cell>
          <cell r="M222">
            <v>2035</v>
          </cell>
          <cell r="N222">
            <v>49310</v>
          </cell>
        </row>
        <row r="223">
          <cell r="C223">
            <v>27515</v>
          </cell>
          <cell r="D223">
            <v>62</v>
          </cell>
          <cell r="E223">
            <v>6</v>
          </cell>
          <cell r="F223">
            <v>2037</v>
          </cell>
          <cell r="G223">
            <v>50192</v>
          </cell>
          <cell r="J223">
            <v>27515</v>
          </cell>
          <cell r="K223">
            <v>60</v>
          </cell>
          <cell r="L223">
            <v>6</v>
          </cell>
          <cell r="M223">
            <v>2035</v>
          </cell>
          <cell r="N223">
            <v>49461</v>
          </cell>
        </row>
        <row r="224">
          <cell r="C224">
            <v>27546</v>
          </cell>
          <cell r="D224">
            <v>62</v>
          </cell>
          <cell r="E224">
            <v>7</v>
          </cell>
          <cell r="F224">
            <v>2037</v>
          </cell>
          <cell r="G224">
            <v>50222</v>
          </cell>
          <cell r="J224">
            <v>27546</v>
          </cell>
          <cell r="K224">
            <v>60</v>
          </cell>
          <cell r="L224">
            <v>7</v>
          </cell>
          <cell r="M224">
            <v>2035</v>
          </cell>
          <cell r="N224">
            <v>49491</v>
          </cell>
        </row>
        <row r="225">
          <cell r="C225">
            <v>27576</v>
          </cell>
          <cell r="D225">
            <v>62</v>
          </cell>
          <cell r="E225">
            <v>8</v>
          </cell>
          <cell r="F225">
            <v>2037</v>
          </cell>
          <cell r="G225">
            <v>50253</v>
          </cell>
          <cell r="J225">
            <v>27576</v>
          </cell>
          <cell r="K225">
            <v>60</v>
          </cell>
          <cell r="L225">
            <v>8</v>
          </cell>
          <cell r="M225">
            <v>2035</v>
          </cell>
          <cell r="N225">
            <v>49522</v>
          </cell>
        </row>
        <row r="226">
          <cell r="C226">
            <v>27607</v>
          </cell>
          <cell r="D226">
            <v>62</v>
          </cell>
          <cell r="E226">
            <v>9</v>
          </cell>
          <cell r="F226">
            <v>2037</v>
          </cell>
          <cell r="G226">
            <v>50284</v>
          </cell>
          <cell r="J226">
            <v>27607</v>
          </cell>
          <cell r="K226">
            <v>60</v>
          </cell>
          <cell r="L226">
            <v>9</v>
          </cell>
          <cell r="M226">
            <v>2035</v>
          </cell>
          <cell r="N226">
            <v>49553</v>
          </cell>
        </row>
        <row r="227">
          <cell r="C227">
            <v>27638</v>
          </cell>
          <cell r="D227">
            <v>62</v>
          </cell>
          <cell r="E227">
            <v>10</v>
          </cell>
          <cell r="F227">
            <v>2037</v>
          </cell>
          <cell r="G227">
            <v>50314</v>
          </cell>
          <cell r="J227">
            <v>27638</v>
          </cell>
          <cell r="K227">
            <v>60</v>
          </cell>
          <cell r="L227">
            <v>10</v>
          </cell>
          <cell r="M227">
            <v>2035</v>
          </cell>
          <cell r="N227">
            <v>49583</v>
          </cell>
        </row>
        <row r="228">
          <cell r="C228">
            <v>27668</v>
          </cell>
          <cell r="D228">
            <v>62</v>
          </cell>
          <cell r="E228">
            <v>11</v>
          </cell>
          <cell r="F228">
            <v>2037</v>
          </cell>
          <cell r="G228">
            <v>50345</v>
          </cell>
          <cell r="J228">
            <v>27668</v>
          </cell>
          <cell r="K228">
            <v>60</v>
          </cell>
          <cell r="L228">
            <v>11</v>
          </cell>
          <cell r="M228">
            <v>2035</v>
          </cell>
          <cell r="N228">
            <v>49614</v>
          </cell>
        </row>
        <row r="229">
          <cell r="C229">
            <v>27699</v>
          </cell>
          <cell r="D229">
            <v>62</v>
          </cell>
          <cell r="E229">
            <v>12</v>
          </cell>
          <cell r="F229">
            <v>2037</v>
          </cell>
          <cell r="G229">
            <v>50375</v>
          </cell>
          <cell r="J229">
            <v>27699</v>
          </cell>
          <cell r="K229">
            <v>60</v>
          </cell>
          <cell r="L229">
            <v>12</v>
          </cell>
          <cell r="M229">
            <v>2035</v>
          </cell>
          <cell r="N229">
            <v>49644</v>
          </cell>
        </row>
        <row r="230">
          <cell r="C230">
            <v>27729</v>
          </cell>
          <cell r="D230">
            <v>62</v>
          </cell>
          <cell r="E230">
            <v>1</v>
          </cell>
          <cell r="F230">
            <v>2038</v>
          </cell>
          <cell r="G230">
            <v>50406</v>
          </cell>
          <cell r="J230">
            <v>27729</v>
          </cell>
          <cell r="K230">
            <v>60</v>
          </cell>
          <cell r="L230">
            <v>1</v>
          </cell>
          <cell r="M230">
            <v>2036</v>
          </cell>
          <cell r="N230">
            <v>49675</v>
          </cell>
        </row>
        <row r="231">
          <cell r="C231">
            <v>27760</v>
          </cell>
          <cell r="D231">
            <v>62</v>
          </cell>
          <cell r="E231">
            <v>2</v>
          </cell>
          <cell r="F231">
            <v>2038</v>
          </cell>
          <cell r="G231">
            <v>50437</v>
          </cell>
          <cell r="J231">
            <v>27760</v>
          </cell>
          <cell r="K231">
            <v>60</v>
          </cell>
          <cell r="L231">
            <v>2</v>
          </cell>
          <cell r="M231">
            <v>2036</v>
          </cell>
          <cell r="N231">
            <v>49706</v>
          </cell>
        </row>
        <row r="232">
          <cell r="C232">
            <v>27791</v>
          </cell>
          <cell r="D232">
            <v>62</v>
          </cell>
          <cell r="E232">
            <v>3</v>
          </cell>
          <cell r="F232">
            <v>2038</v>
          </cell>
          <cell r="G232">
            <v>50465</v>
          </cell>
          <cell r="J232">
            <v>27791</v>
          </cell>
          <cell r="K232">
            <v>60</v>
          </cell>
          <cell r="L232">
            <v>3</v>
          </cell>
          <cell r="M232">
            <v>2036</v>
          </cell>
          <cell r="N232">
            <v>49735</v>
          </cell>
        </row>
        <row r="233">
          <cell r="C233">
            <v>27820</v>
          </cell>
          <cell r="D233">
            <v>62</v>
          </cell>
          <cell r="E233">
            <v>4</v>
          </cell>
          <cell r="F233">
            <v>2038</v>
          </cell>
          <cell r="G233">
            <v>50496</v>
          </cell>
          <cell r="J233">
            <v>27820</v>
          </cell>
          <cell r="K233">
            <v>60</v>
          </cell>
          <cell r="L233">
            <v>4</v>
          </cell>
          <cell r="M233">
            <v>2036</v>
          </cell>
          <cell r="N233">
            <v>49766</v>
          </cell>
        </row>
        <row r="234">
          <cell r="C234">
            <v>27851</v>
          </cell>
          <cell r="D234">
            <v>62</v>
          </cell>
          <cell r="E234">
            <v>5</v>
          </cell>
          <cell r="F234">
            <v>2038</v>
          </cell>
          <cell r="G234">
            <v>50526</v>
          </cell>
          <cell r="J234">
            <v>27851</v>
          </cell>
          <cell r="K234">
            <v>60</v>
          </cell>
          <cell r="L234">
            <v>5</v>
          </cell>
          <cell r="M234">
            <v>2036</v>
          </cell>
          <cell r="N234">
            <v>49796</v>
          </cell>
        </row>
        <row r="235">
          <cell r="C235">
            <v>27881</v>
          </cell>
          <cell r="D235">
            <v>62</v>
          </cell>
          <cell r="E235">
            <v>6</v>
          </cell>
          <cell r="F235">
            <v>2038</v>
          </cell>
          <cell r="G235">
            <v>50557</v>
          </cell>
          <cell r="J235">
            <v>27881</v>
          </cell>
          <cell r="K235">
            <v>60</v>
          </cell>
          <cell r="L235">
            <v>6</v>
          </cell>
          <cell r="M235">
            <v>2036</v>
          </cell>
          <cell r="N235">
            <v>49827</v>
          </cell>
        </row>
        <row r="236">
          <cell r="C236">
            <v>27912</v>
          </cell>
          <cell r="D236">
            <v>62</v>
          </cell>
          <cell r="E236">
            <v>7</v>
          </cell>
          <cell r="F236">
            <v>2038</v>
          </cell>
          <cell r="G236">
            <v>50587</v>
          </cell>
          <cell r="J236">
            <v>27912</v>
          </cell>
          <cell r="K236">
            <v>60</v>
          </cell>
          <cell r="L236">
            <v>7</v>
          </cell>
          <cell r="M236">
            <v>2036</v>
          </cell>
          <cell r="N236">
            <v>49857</v>
          </cell>
        </row>
        <row r="237">
          <cell r="C237">
            <v>27942</v>
          </cell>
          <cell r="D237">
            <v>62</v>
          </cell>
          <cell r="E237">
            <v>8</v>
          </cell>
          <cell r="F237">
            <v>2038</v>
          </cell>
          <cell r="G237">
            <v>50618</v>
          </cell>
          <cell r="J237">
            <v>27942</v>
          </cell>
          <cell r="K237">
            <v>60</v>
          </cell>
          <cell r="L237">
            <v>8</v>
          </cell>
          <cell r="M237">
            <v>2036</v>
          </cell>
          <cell r="N237">
            <v>49888</v>
          </cell>
        </row>
        <row r="238">
          <cell r="C238">
            <v>27973</v>
          </cell>
          <cell r="D238">
            <v>62</v>
          </cell>
          <cell r="E238">
            <v>9</v>
          </cell>
          <cell r="F238">
            <v>2038</v>
          </cell>
          <cell r="G238">
            <v>50649</v>
          </cell>
          <cell r="J238">
            <v>27973</v>
          </cell>
          <cell r="K238">
            <v>60</v>
          </cell>
          <cell r="L238">
            <v>9</v>
          </cell>
          <cell r="M238">
            <v>2036</v>
          </cell>
          <cell r="N238">
            <v>49919</v>
          </cell>
        </row>
        <row r="239">
          <cell r="C239">
            <v>28004</v>
          </cell>
          <cell r="D239">
            <v>62</v>
          </cell>
          <cell r="E239">
            <v>10</v>
          </cell>
          <cell r="F239">
            <v>2038</v>
          </cell>
          <cell r="G239">
            <v>50679</v>
          </cell>
          <cell r="J239">
            <v>28004</v>
          </cell>
          <cell r="K239">
            <v>60</v>
          </cell>
          <cell r="L239">
            <v>10</v>
          </cell>
          <cell r="M239">
            <v>2036</v>
          </cell>
          <cell r="N239">
            <v>49949</v>
          </cell>
        </row>
        <row r="240">
          <cell r="C240">
            <v>28034</v>
          </cell>
          <cell r="D240">
            <v>62</v>
          </cell>
          <cell r="E240">
            <v>11</v>
          </cell>
          <cell r="F240">
            <v>2038</v>
          </cell>
          <cell r="G240">
            <v>50710</v>
          </cell>
          <cell r="J240">
            <v>28034</v>
          </cell>
          <cell r="K240">
            <v>60</v>
          </cell>
          <cell r="L240">
            <v>11</v>
          </cell>
          <cell r="M240">
            <v>2036</v>
          </cell>
          <cell r="N240">
            <v>49980</v>
          </cell>
        </row>
        <row r="241">
          <cell r="C241">
            <v>28065</v>
          </cell>
          <cell r="D241">
            <v>62</v>
          </cell>
          <cell r="E241">
            <v>12</v>
          </cell>
          <cell r="F241">
            <v>2038</v>
          </cell>
          <cell r="G241">
            <v>50740</v>
          </cell>
          <cell r="J241">
            <v>28065</v>
          </cell>
          <cell r="K241">
            <v>60</v>
          </cell>
          <cell r="L241">
            <v>12</v>
          </cell>
          <cell r="M241">
            <v>2036</v>
          </cell>
          <cell r="N241">
            <v>50010</v>
          </cell>
        </row>
        <row r="242">
          <cell r="C242">
            <v>28095</v>
          </cell>
          <cell r="D242">
            <v>62</v>
          </cell>
          <cell r="E242">
            <v>1</v>
          </cell>
          <cell r="F242">
            <v>2039</v>
          </cell>
          <cell r="G242">
            <v>50771</v>
          </cell>
          <cell r="J242">
            <v>28095</v>
          </cell>
          <cell r="K242">
            <v>60</v>
          </cell>
          <cell r="L242">
            <v>1</v>
          </cell>
          <cell r="M242">
            <v>2037</v>
          </cell>
          <cell r="N242">
            <v>50041</v>
          </cell>
        </row>
        <row r="243">
          <cell r="C243">
            <v>28126</v>
          </cell>
          <cell r="D243">
            <v>62</v>
          </cell>
          <cell r="E243">
            <v>2</v>
          </cell>
          <cell r="F243">
            <v>2039</v>
          </cell>
          <cell r="G243">
            <v>50802</v>
          </cell>
          <cell r="J243">
            <v>28126</v>
          </cell>
          <cell r="K243">
            <v>60</v>
          </cell>
          <cell r="L243">
            <v>2</v>
          </cell>
          <cell r="M243">
            <v>2037</v>
          </cell>
          <cell r="N243">
            <v>50072</v>
          </cell>
        </row>
        <row r="244">
          <cell r="C244">
            <v>28157</v>
          </cell>
          <cell r="D244">
            <v>62</v>
          </cell>
          <cell r="E244">
            <v>3</v>
          </cell>
          <cell r="F244">
            <v>2039</v>
          </cell>
          <cell r="G244">
            <v>50830</v>
          </cell>
          <cell r="J244">
            <v>28157</v>
          </cell>
          <cell r="K244">
            <v>60</v>
          </cell>
          <cell r="L244">
            <v>3</v>
          </cell>
          <cell r="M244">
            <v>2037</v>
          </cell>
          <cell r="N244">
            <v>50100</v>
          </cell>
        </row>
        <row r="245">
          <cell r="C245">
            <v>28185</v>
          </cell>
          <cell r="D245">
            <v>62</v>
          </cell>
          <cell r="E245">
            <v>4</v>
          </cell>
          <cell r="F245">
            <v>2039</v>
          </cell>
          <cell r="G245">
            <v>50861</v>
          </cell>
          <cell r="J245">
            <v>28185</v>
          </cell>
          <cell r="K245">
            <v>60</v>
          </cell>
          <cell r="L245">
            <v>4</v>
          </cell>
          <cell r="M245">
            <v>2037</v>
          </cell>
          <cell r="N245">
            <v>50131</v>
          </cell>
        </row>
        <row r="246">
          <cell r="C246">
            <v>28216</v>
          </cell>
          <cell r="D246">
            <v>62</v>
          </cell>
          <cell r="E246">
            <v>5</v>
          </cell>
          <cell r="F246">
            <v>2039</v>
          </cell>
          <cell r="G246">
            <v>50891</v>
          </cell>
          <cell r="J246">
            <v>28216</v>
          </cell>
          <cell r="K246">
            <v>60</v>
          </cell>
          <cell r="L246">
            <v>5</v>
          </cell>
          <cell r="M246">
            <v>2037</v>
          </cell>
          <cell r="N246">
            <v>50161</v>
          </cell>
        </row>
        <row r="247">
          <cell r="C247">
            <v>28246</v>
          </cell>
          <cell r="D247">
            <v>62</v>
          </cell>
          <cell r="E247">
            <v>6</v>
          </cell>
          <cell r="F247">
            <v>2039</v>
          </cell>
          <cell r="G247">
            <v>50922</v>
          </cell>
          <cell r="J247">
            <v>28246</v>
          </cell>
          <cell r="K247">
            <v>60</v>
          </cell>
          <cell r="L247">
            <v>6</v>
          </cell>
          <cell r="M247">
            <v>2037</v>
          </cell>
          <cell r="N247">
            <v>50192</v>
          </cell>
        </row>
        <row r="248">
          <cell r="C248">
            <v>28277</v>
          </cell>
          <cell r="D248">
            <v>62</v>
          </cell>
          <cell r="E248">
            <v>7</v>
          </cell>
          <cell r="F248">
            <v>2039</v>
          </cell>
          <cell r="G248">
            <v>50952</v>
          </cell>
          <cell r="J248">
            <v>28277</v>
          </cell>
          <cell r="K248">
            <v>60</v>
          </cell>
          <cell r="L248">
            <v>7</v>
          </cell>
          <cell r="M248">
            <v>2037</v>
          </cell>
          <cell r="N248">
            <v>50222</v>
          </cell>
        </row>
        <row r="249">
          <cell r="C249">
            <v>28307</v>
          </cell>
          <cell r="D249">
            <v>62</v>
          </cell>
          <cell r="E249">
            <v>8</v>
          </cell>
          <cell r="F249">
            <v>2039</v>
          </cell>
          <cell r="G249">
            <v>50983</v>
          </cell>
          <cell r="J249">
            <v>28307</v>
          </cell>
          <cell r="K249">
            <v>60</v>
          </cell>
          <cell r="L249">
            <v>8</v>
          </cell>
          <cell r="M249">
            <v>2037</v>
          </cell>
          <cell r="N249">
            <v>50253</v>
          </cell>
        </row>
        <row r="250">
          <cell r="C250">
            <v>28338</v>
          </cell>
          <cell r="D250">
            <v>62</v>
          </cell>
          <cell r="E250">
            <v>9</v>
          </cell>
          <cell r="F250">
            <v>2039</v>
          </cell>
          <cell r="G250">
            <v>51014</v>
          </cell>
          <cell r="J250">
            <v>28338</v>
          </cell>
          <cell r="K250">
            <v>60</v>
          </cell>
          <cell r="L250">
            <v>9</v>
          </cell>
          <cell r="M250">
            <v>2037</v>
          </cell>
          <cell r="N250">
            <v>50284</v>
          </cell>
        </row>
        <row r="251">
          <cell r="C251">
            <v>28369</v>
          </cell>
          <cell r="D251">
            <v>62</v>
          </cell>
          <cell r="E251">
            <v>10</v>
          </cell>
          <cell r="F251">
            <v>2039</v>
          </cell>
          <cell r="G251">
            <v>51044</v>
          </cell>
          <cell r="J251">
            <v>28369</v>
          </cell>
          <cell r="K251">
            <v>60</v>
          </cell>
          <cell r="L251">
            <v>10</v>
          </cell>
          <cell r="M251">
            <v>2037</v>
          </cell>
          <cell r="N251">
            <v>50314</v>
          </cell>
        </row>
        <row r="252">
          <cell r="C252">
            <v>28399</v>
          </cell>
          <cell r="D252">
            <v>62</v>
          </cell>
          <cell r="E252">
            <v>11</v>
          </cell>
          <cell r="F252">
            <v>2039</v>
          </cell>
          <cell r="G252">
            <v>51075</v>
          </cell>
          <cell r="J252">
            <v>28399</v>
          </cell>
          <cell r="K252">
            <v>60</v>
          </cell>
          <cell r="L252">
            <v>11</v>
          </cell>
          <cell r="M252">
            <v>2037</v>
          </cell>
          <cell r="N252">
            <v>50345</v>
          </cell>
        </row>
        <row r="253">
          <cell r="C253">
            <v>28430</v>
          </cell>
          <cell r="D253">
            <v>62</v>
          </cell>
          <cell r="E253">
            <v>12</v>
          </cell>
          <cell r="F253">
            <v>2039</v>
          </cell>
          <cell r="G253">
            <v>51105</v>
          </cell>
          <cell r="J253">
            <v>28430</v>
          </cell>
          <cell r="K253">
            <v>60</v>
          </cell>
          <cell r="L253">
            <v>12</v>
          </cell>
          <cell r="M253">
            <v>2037</v>
          </cell>
          <cell r="N253">
            <v>50375</v>
          </cell>
        </row>
        <row r="254">
          <cell r="C254">
            <v>28460</v>
          </cell>
          <cell r="D254">
            <v>62</v>
          </cell>
          <cell r="E254">
            <v>1</v>
          </cell>
          <cell r="F254">
            <v>2040</v>
          </cell>
          <cell r="G254">
            <v>51136</v>
          </cell>
          <cell r="J254">
            <v>28460</v>
          </cell>
          <cell r="K254">
            <v>60</v>
          </cell>
          <cell r="L254">
            <v>1</v>
          </cell>
          <cell r="M254">
            <v>2038</v>
          </cell>
          <cell r="N254">
            <v>50406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zoomScaleNormal="100" workbookViewId="0">
      <selection activeCell="A10" sqref="A10:XFD331"/>
    </sheetView>
  </sheetViews>
  <sheetFormatPr defaultRowHeight="17.25"/>
  <cols>
    <col min="1" max="1" width="5.1640625" style="8" customWidth="1"/>
    <col min="2" max="2" width="22.1640625" style="8" customWidth="1"/>
    <col min="3" max="3" width="15.6640625" style="8" hidden="1" customWidth="1"/>
    <col min="4" max="4" width="15.1640625" style="8" customWidth="1"/>
    <col min="5" max="5" width="8.6640625" style="8" customWidth="1"/>
    <col min="6" max="6" width="37" style="8" customWidth="1"/>
    <col min="7" max="8" width="10.83203125" style="8" customWidth="1"/>
    <col min="9" max="9" width="11.83203125" style="8" customWidth="1"/>
    <col min="10" max="10" width="12.6640625" style="8" customWidth="1"/>
    <col min="11" max="11" width="12" style="8" customWidth="1"/>
    <col min="12" max="12" width="14" style="8" customWidth="1"/>
    <col min="13" max="13" width="15.33203125" style="8" customWidth="1"/>
    <col min="14" max="14" width="13.83203125" style="8" customWidth="1"/>
    <col min="15" max="15" width="15" style="8" customWidth="1"/>
    <col min="16" max="16" width="11" style="8" hidden="1" customWidth="1"/>
    <col min="17" max="17" width="26.5" style="8" hidden="1" customWidth="1"/>
    <col min="18" max="18" width="16.83203125" style="8" hidden="1" customWidth="1"/>
    <col min="19" max="19" width="15.6640625" style="8" hidden="1" customWidth="1"/>
    <col min="20" max="20" width="16" style="8" hidden="1" customWidth="1"/>
    <col min="21" max="21" width="15.5" style="8" hidden="1" customWidth="1"/>
    <col min="22" max="22" width="16" style="8" hidden="1" customWidth="1"/>
    <col min="23" max="23" width="13" style="8" hidden="1" customWidth="1"/>
    <col min="24" max="24" width="14.33203125" style="8" hidden="1" customWidth="1"/>
    <col min="25" max="25" width="12.1640625" style="8" hidden="1" customWidth="1"/>
    <col min="26" max="26" width="11" style="8" customWidth="1"/>
    <col min="27" max="27" width="13.1640625" style="8" bestFit="1" customWidth="1"/>
    <col min="28" max="16384" width="9.33203125" style="8"/>
  </cols>
  <sheetData>
    <row r="1" spans="1:25">
      <c r="N1" s="143" t="s">
        <v>65</v>
      </c>
      <c r="O1" s="143"/>
    </row>
    <row r="2" spans="1:25" ht="43.5" customHeight="1">
      <c r="A2" s="133" t="s">
        <v>64</v>
      </c>
      <c r="B2" s="133"/>
      <c r="C2" s="133"/>
      <c r="D2" s="133"/>
      <c r="E2" s="133"/>
      <c r="F2" s="134" t="s">
        <v>66</v>
      </c>
      <c r="G2" s="133"/>
      <c r="H2" s="133"/>
      <c r="I2" s="133"/>
      <c r="J2" s="133"/>
      <c r="K2" s="133"/>
      <c r="L2" s="133"/>
      <c r="M2" s="133"/>
      <c r="N2" s="133"/>
      <c r="O2" s="133"/>
    </row>
    <row r="3" spans="1:25" ht="18.75">
      <c r="A3" s="31"/>
      <c r="B3" s="31"/>
      <c r="C3" s="31"/>
      <c r="D3" s="31"/>
      <c r="E3" s="31"/>
      <c r="F3" s="31"/>
      <c r="G3" s="31"/>
      <c r="H3" s="31"/>
      <c r="I3" s="31"/>
      <c r="J3" s="31"/>
      <c r="K3" s="31"/>
      <c r="L3" s="31"/>
      <c r="M3" s="31"/>
      <c r="N3" s="31"/>
      <c r="O3" s="31"/>
    </row>
    <row r="4" spans="1:25" s="7" customFormat="1" ht="42" customHeight="1">
      <c r="A4" s="135" t="s">
        <v>69</v>
      </c>
      <c r="B4" s="136"/>
      <c r="C4" s="136"/>
      <c r="D4" s="136"/>
      <c r="E4" s="136"/>
      <c r="F4" s="136"/>
      <c r="G4" s="136"/>
      <c r="H4" s="136"/>
      <c r="I4" s="136"/>
      <c r="J4" s="136"/>
      <c r="K4" s="136"/>
      <c r="L4" s="136"/>
      <c r="M4" s="136"/>
      <c r="N4" s="136"/>
      <c r="O4" s="136"/>
    </row>
    <row r="5" spans="1:25" s="7" customFormat="1" ht="55.5" customHeight="1">
      <c r="A5" s="8"/>
      <c r="B5" s="41"/>
      <c r="C5" s="41"/>
      <c r="D5" s="41"/>
      <c r="E5" s="41"/>
      <c r="F5" s="41"/>
      <c r="G5" s="41"/>
      <c r="H5" s="41"/>
      <c r="I5" s="41"/>
      <c r="J5" s="41"/>
      <c r="K5" s="41"/>
      <c r="L5" s="41" t="s">
        <v>31</v>
      </c>
      <c r="M5" s="41">
        <v>2340000</v>
      </c>
      <c r="N5" s="41" t="s">
        <v>30</v>
      </c>
      <c r="O5" s="42">
        <v>45839</v>
      </c>
      <c r="X5" s="12" t="s">
        <v>63</v>
      </c>
      <c r="Y5" s="12">
        <v>2</v>
      </c>
    </row>
    <row r="6" spans="1:25" s="7" customFormat="1" ht="27.75" customHeight="1">
      <c r="A6" s="139" t="s">
        <v>0</v>
      </c>
      <c r="B6" s="138" t="s">
        <v>1</v>
      </c>
      <c r="C6" s="138" t="s">
        <v>2</v>
      </c>
      <c r="D6" s="138" t="s">
        <v>2</v>
      </c>
      <c r="E6" s="138" t="s">
        <v>5</v>
      </c>
      <c r="F6" s="138" t="s">
        <v>21</v>
      </c>
      <c r="G6" s="138" t="s">
        <v>45</v>
      </c>
      <c r="H6" s="138" t="s">
        <v>67</v>
      </c>
      <c r="I6" s="138"/>
      <c r="J6" s="138" t="s">
        <v>61</v>
      </c>
      <c r="K6" s="138" t="s">
        <v>22</v>
      </c>
      <c r="L6" s="138" t="s">
        <v>25</v>
      </c>
      <c r="M6" s="138"/>
      <c r="N6" s="138"/>
      <c r="O6" s="138"/>
      <c r="P6" s="144" t="s">
        <v>7</v>
      </c>
      <c r="Q6" s="144"/>
      <c r="R6" s="144"/>
      <c r="S6" s="144"/>
      <c r="T6" s="144"/>
      <c r="U6" s="144"/>
      <c r="V6" s="140" t="s">
        <v>44</v>
      </c>
      <c r="W6" s="140"/>
      <c r="X6" s="140" t="s">
        <v>62</v>
      </c>
      <c r="Y6" s="140"/>
    </row>
    <row r="7" spans="1:25" s="7" customFormat="1" ht="42.75" customHeight="1">
      <c r="A7" s="139"/>
      <c r="B7" s="138"/>
      <c r="C7" s="138"/>
      <c r="D7" s="138"/>
      <c r="E7" s="138"/>
      <c r="F7" s="138"/>
      <c r="G7" s="138"/>
      <c r="H7" s="138"/>
      <c r="I7" s="138"/>
      <c r="J7" s="138"/>
      <c r="K7" s="138"/>
      <c r="L7" s="138" t="s">
        <v>26</v>
      </c>
      <c r="M7" s="138" t="s">
        <v>27</v>
      </c>
      <c r="N7" s="138" t="s">
        <v>28</v>
      </c>
      <c r="O7" s="138" t="s">
        <v>29</v>
      </c>
      <c r="P7" s="144" t="s">
        <v>8</v>
      </c>
      <c r="Q7" s="144" t="s">
        <v>9</v>
      </c>
      <c r="R7" s="144" t="s">
        <v>10</v>
      </c>
      <c r="S7" s="144"/>
      <c r="T7" s="144"/>
      <c r="U7" s="144"/>
      <c r="V7" s="140" t="s">
        <v>46</v>
      </c>
      <c r="W7" s="140" t="s">
        <v>47</v>
      </c>
      <c r="X7" s="141" t="s">
        <v>3</v>
      </c>
      <c r="Y7" s="141" t="s">
        <v>4</v>
      </c>
    </row>
    <row r="8" spans="1:25" s="7" customFormat="1" ht="44.25" customHeight="1">
      <c r="A8" s="139"/>
      <c r="B8" s="138"/>
      <c r="C8" s="138"/>
      <c r="D8" s="138"/>
      <c r="E8" s="138"/>
      <c r="F8" s="138"/>
      <c r="G8" s="138"/>
      <c r="H8" s="43" t="s">
        <v>23</v>
      </c>
      <c r="I8" s="44" t="s">
        <v>24</v>
      </c>
      <c r="J8" s="138"/>
      <c r="K8" s="138"/>
      <c r="L8" s="138"/>
      <c r="M8" s="138"/>
      <c r="N8" s="138"/>
      <c r="O8" s="138"/>
      <c r="P8" s="144"/>
      <c r="Q8" s="144"/>
      <c r="R8" s="15" t="s">
        <v>3</v>
      </c>
      <c r="S8" s="15" t="s">
        <v>4</v>
      </c>
      <c r="T8" s="15" t="s">
        <v>46</v>
      </c>
      <c r="U8" s="15" t="s">
        <v>47</v>
      </c>
      <c r="V8" s="140"/>
      <c r="W8" s="140"/>
      <c r="X8" s="142"/>
      <c r="Y8" s="142"/>
    </row>
    <row r="9" spans="1:25" s="7" customFormat="1" ht="20.100000000000001" customHeight="1">
      <c r="A9" s="11">
        <v>1</v>
      </c>
      <c r="B9" s="45">
        <v>2</v>
      </c>
      <c r="C9" s="45">
        <v>3</v>
      </c>
      <c r="D9" s="45">
        <v>3</v>
      </c>
      <c r="E9" s="45">
        <v>4</v>
      </c>
      <c r="F9" s="45">
        <v>5</v>
      </c>
      <c r="G9" s="45">
        <v>6</v>
      </c>
      <c r="H9" s="45">
        <v>7</v>
      </c>
      <c r="I9" s="45">
        <v>8</v>
      </c>
      <c r="J9" s="45">
        <v>9</v>
      </c>
      <c r="K9" s="45">
        <v>10</v>
      </c>
      <c r="L9" s="45">
        <v>11</v>
      </c>
      <c r="M9" s="45">
        <v>12</v>
      </c>
      <c r="N9" s="45">
        <v>13</v>
      </c>
      <c r="O9" s="45">
        <v>14</v>
      </c>
      <c r="P9" s="11">
        <v>15</v>
      </c>
      <c r="Q9" s="11">
        <v>16</v>
      </c>
      <c r="R9" s="11">
        <v>17</v>
      </c>
      <c r="S9" s="11">
        <v>18</v>
      </c>
      <c r="T9" s="11">
        <v>19</v>
      </c>
      <c r="U9" s="11">
        <v>20</v>
      </c>
      <c r="V9" s="11">
        <v>21</v>
      </c>
      <c r="W9" s="11">
        <v>22</v>
      </c>
      <c r="X9" s="11">
        <v>23</v>
      </c>
      <c r="Y9" s="11">
        <v>24</v>
      </c>
    </row>
    <row r="10" spans="1:25" s="7" customFormat="1" ht="69" customHeight="1">
      <c r="A10" s="33">
        <v>1</v>
      </c>
      <c r="B10" s="34" t="s">
        <v>19</v>
      </c>
      <c r="C10" s="35">
        <f>DATE(YEAR(D10),MONTH(D10),1)</f>
        <v>23802</v>
      </c>
      <c r="D10" s="36">
        <v>23822</v>
      </c>
      <c r="E10" s="36" t="s">
        <v>13</v>
      </c>
      <c r="F10" s="37" t="s">
        <v>43</v>
      </c>
      <c r="G10" s="38">
        <f>VLOOKUP(F10,MA!$D$4:$E$13,2,0)</f>
        <v>1.33</v>
      </c>
      <c r="H10" s="39">
        <v>10</v>
      </c>
      <c r="I10" s="39">
        <v>11</v>
      </c>
      <c r="J10" s="39"/>
      <c r="K10" s="39"/>
      <c r="L10" s="32">
        <f>SUM(M10:O10)</f>
        <v>98034300</v>
      </c>
      <c r="M10" s="32">
        <f>IF(OR(T10&lt;=0,K10="X",K10="x"),$M$5*G10*15,IF(H10&lt;5,0.8*$M$5*G10*V10,IF(R10&lt;5,0.8*$M$5*G10*T10,0.8*$M$5*G10*60)))</f>
        <v>37346400</v>
      </c>
      <c r="N10" s="32">
        <f>IF(OR(T10&lt;=0,K10="X",K10="x"),0,1.5*W10*$M$5*G10)</f>
        <v>51351300</v>
      </c>
      <c r="O10" s="32">
        <f>IF(OR(T10&lt;=0,K10="X",K10="x"),0,3*$M$5*G10)</f>
        <v>9336600</v>
      </c>
      <c r="P10" s="24">
        <f>IF(YEAR(C10)&lt;1978,VLOOKUP(C10,IF(E10="Nữ",'Tuổi nghỉ hưu 135'!$J$111:$N$254,'Tuổi nghỉ hưu 135'!$C$51:$G$254),2,0),IF(E10="Nữ",60,62))</f>
        <v>61.06</v>
      </c>
      <c r="Q10" s="25">
        <f>IF(YEAR(C10)&lt;1978,VLOOKUP(C10,IF(E10="Nữ",'Tuổi nghỉ hưu 135'!$J$111:$N$254,'Tuổi nghỉ hưu 135'!$C$51:$G$254),5,0),DATE(YEAR(C10)+IF(F10="Nữ",60,62),MONTH(C10)+1,DAY(C10)))</f>
        <v>46296</v>
      </c>
      <c r="R10" s="16">
        <f>DATEDIF($O$5,Q10,"Y")</f>
        <v>1</v>
      </c>
      <c r="S10" s="16">
        <f>DATEDIF($O$5,Q10,"YM")</f>
        <v>3</v>
      </c>
      <c r="T10" s="16">
        <f>R10*12+S10</f>
        <v>15</v>
      </c>
      <c r="U10" s="16">
        <f>IF(S10=0,R10,IF(AND(S10&gt;=1,S10&lt;=6),R10+0.5,R10+1))</f>
        <v>1.5</v>
      </c>
      <c r="V10" s="26">
        <f>H10*12+I10</f>
        <v>131</v>
      </c>
      <c r="W10" s="16">
        <f>IF(I10=0,H10,IF(AND(I10&gt;=1,I10&lt;=6),H10+0.5,H10+1))</f>
        <v>11</v>
      </c>
      <c r="X10" s="26">
        <f>H10+IF((I10+$Y$5)&gt;=12,1,0)</f>
        <v>11</v>
      </c>
      <c r="Y10" s="26">
        <f>MOD((I10+$Y$5),12)</f>
        <v>1</v>
      </c>
    </row>
    <row r="11" spans="1:25" ht="39.75" customHeight="1">
      <c r="A11" s="40">
        <v>2</v>
      </c>
      <c r="B11" s="34" t="s">
        <v>19</v>
      </c>
      <c r="C11" s="35">
        <f>DATE(YEAR(D11),MONTH(D11),1)</f>
        <v>28550</v>
      </c>
      <c r="D11" s="36">
        <v>28570</v>
      </c>
      <c r="E11" s="36" t="s">
        <v>13</v>
      </c>
      <c r="F11" s="37" t="s">
        <v>39</v>
      </c>
      <c r="G11" s="38">
        <f>VLOOKUP(F11,MA!$D$4:$E$13,2,0)</f>
        <v>1.33</v>
      </c>
      <c r="H11" s="39">
        <v>10</v>
      </c>
      <c r="I11" s="39">
        <v>6</v>
      </c>
      <c r="J11" s="39"/>
      <c r="K11" s="39"/>
      <c r="L11" s="32">
        <f t="shared" ref="L11:L12" si="0">SUM(M11:O11)</f>
        <v>207739350</v>
      </c>
      <c r="M11" s="32">
        <f>IF(OR(T11&lt;=0,K11="X",K11="x"),$M$5*G11*15,IF(H11&lt;5,0.8*$M$5*G11*V11,IF(R11&lt;5,0.8*$M$5*G11*T11,0.8*$M$5*G11*60)))</f>
        <v>149385600</v>
      </c>
      <c r="N11" s="32">
        <f>IF(OR(T11&lt;=0,K11="X",K11="x"),0,1.5*W11*$M$5*G11)</f>
        <v>49017150</v>
      </c>
      <c r="O11" s="32">
        <f>IF(OR(T11&lt;=0,K11="X",K11="x"),0,3*$M$5*G11)</f>
        <v>9336600</v>
      </c>
      <c r="P11" s="24">
        <f>IF(YEAR(C11)&lt;1978,VLOOKUP(C11,IF(E11="Nữ",'Tuổi nghỉ hưu 135'!$J$111:$N$254,'Tuổi nghỉ hưu 135'!$C$51:$G$254),2,0),IF(E11="Nữ",60,62))</f>
        <v>62</v>
      </c>
      <c r="Q11" s="25">
        <f>IF(YEAR(C11)&lt;1978,VLOOKUP(C11,IF(E11="Nữ",'Tuổi nghỉ hưu 135'!$J$111:$N$254,'Tuổi nghỉ hưu 135'!$C$51:$G$254),5,0),DATE(YEAR(C11)+IF(F11="Nữ",60,62),MONTH(C11)+1,DAY(C11)))</f>
        <v>51227</v>
      </c>
      <c r="R11" s="16">
        <f t="shared" ref="R11:R12" si="1">DATEDIF($O$5,Q11,"Y")</f>
        <v>14</v>
      </c>
      <c r="S11" s="16">
        <f t="shared" ref="S11:S12" si="2">DATEDIF($O$5,Q11,"YM")</f>
        <v>9</v>
      </c>
      <c r="T11" s="16">
        <f t="shared" ref="T11:T12" si="3">R11*12+S11</f>
        <v>177</v>
      </c>
      <c r="U11" s="16">
        <f t="shared" ref="U11:U12" si="4">IF(S11=0,R11,IF(AND(S11&gt;=1,S11&lt;=6),R11+0.5,R11+1))</f>
        <v>15</v>
      </c>
      <c r="V11" s="26">
        <f t="shared" ref="V11:V12" si="5">H11*12+I11</f>
        <v>126</v>
      </c>
      <c r="W11" s="16">
        <f t="shared" ref="W11:W12" si="6">IF(I11=0,H11,IF(AND(I11&gt;=1,I11&lt;=6),H11+0.5,H11+1))</f>
        <v>10.5</v>
      </c>
      <c r="X11" s="26">
        <f t="shared" ref="X11:X12" si="7">H11+IF((I11+$Y$5)&gt;=12,1,0)</f>
        <v>10</v>
      </c>
      <c r="Y11" s="26">
        <f t="shared" ref="Y11:Y12" si="8">MOD((I11+$Y$5),12)</f>
        <v>8</v>
      </c>
    </row>
    <row r="12" spans="1:25" ht="37.5" customHeight="1">
      <c r="A12" s="40">
        <v>3</v>
      </c>
      <c r="B12" s="34" t="s">
        <v>19</v>
      </c>
      <c r="C12" s="35">
        <f t="shared" ref="C12" si="9">DATE(YEAR(D12),MONTH(D12),1)</f>
        <v>25508</v>
      </c>
      <c r="D12" s="36">
        <v>25524</v>
      </c>
      <c r="E12" s="36" t="s">
        <v>13</v>
      </c>
      <c r="F12" s="37" t="s">
        <v>38</v>
      </c>
      <c r="G12" s="38">
        <f>VLOOKUP(F12,MA!$D$4:$E$13,2,0)</f>
        <v>1.33</v>
      </c>
      <c r="H12" s="39">
        <v>4</v>
      </c>
      <c r="I12" s="39">
        <v>7</v>
      </c>
      <c r="J12" s="39"/>
      <c r="K12" s="39"/>
      <c r="L12" s="32">
        <f t="shared" si="0"/>
        <v>169614900</v>
      </c>
      <c r="M12" s="32">
        <f>IF(OR(T12&lt;=0,K12="X",K12="x"),$M$5*G12*15,IF(H12&lt;5,0.8*$M$5*G12*V12,IF(R12&lt;5,0.8*$M$5*G12*T12,0.8*$M$5*G12*60)))</f>
        <v>136936800</v>
      </c>
      <c r="N12" s="32">
        <f>IF(OR(T12&lt;=0,K12="X",K12="x"),0,1.5*W12*$M$5*G12)</f>
        <v>23341500</v>
      </c>
      <c r="O12" s="32">
        <f>IF(OR(T12&lt;=0,K12="X",K12="x"),0,3*$M$5*G12)</f>
        <v>9336600</v>
      </c>
      <c r="P12" s="24">
        <f>IF(YEAR(C12)&lt;1978,VLOOKUP(C12,IF(E12="Nữ",'Tuổi nghỉ hưu 135'!$J$111:$N$254,'Tuổi nghỉ hưu 135'!$C$51:$G$254),2,0),IF(E12="Nữ",60,62))</f>
        <v>62</v>
      </c>
      <c r="Q12" s="25">
        <f>IF(YEAR(C12)&lt;1978,VLOOKUP(C12,IF(E12="Nữ",'Tuổi nghỉ hưu 135'!$J$111:$N$254,'Tuổi nghỉ hưu 135'!$C$51:$G$254),5,0),DATE(YEAR(C12)+IF(F12="Nữ",60,62),MONTH(C12)+1,DAY(C12)))</f>
        <v>48183</v>
      </c>
      <c r="R12" s="16">
        <f t="shared" si="1"/>
        <v>6</v>
      </c>
      <c r="S12" s="16">
        <f t="shared" si="2"/>
        <v>5</v>
      </c>
      <c r="T12" s="16">
        <f t="shared" si="3"/>
        <v>77</v>
      </c>
      <c r="U12" s="16">
        <f t="shared" si="4"/>
        <v>6.5</v>
      </c>
      <c r="V12" s="26">
        <f t="shared" si="5"/>
        <v>55</v>
      </c>
      <c r="W12" s="16">
        <f t="shared" si="6"/>
        <v>5</v>
      </c>
      <c r="X12" s="26">
        <f t="shared" si="7"/>
        <v>4</v>
      </c>
      <c r="Y12" s="26">
        <f t="shared" si="8"/>
        <v>9</v>
      </c>
    </row>
    <row r="13" spans="1:25">
      <c r="A13" s="14"/>
    </row>
    <row r="14" spans="1:25" ht="25.5" customHeight="1">
      <c r="A14" s="30" t="s">
        <v>48</v>
      </c>
      <c r="B14" s="27"/>
      <c r="C14" s="27"/>
      <c r="D14" s="27"/>
      <c r="E14" s="27"/>
      <c r="F14" s="27"/>
      <c r="G14" s="27"/>
      <c r="H14" s="27"/>
      <c r="I14" s="27"/>
      <c r="J14" s="27"/>
      <c r="K14" s="27"/>
    </row>
    <row r="15" spans="1:25" ht="30.75" customHeight="1">
      <c r="A15" s="28" t="s">
        <v>49</v>
      </c>
      <c r="B15" s="137" t="s">
        <v>50</v>
      </c>
      <c r="C15" s="137"/>
      <c r="D15" s="137"/>
      <c r="E15" s="137"/>
      <c r="F15" s="137"/>
      <c r="G15" s="137"/>
      <c r="H15" s="137"/>
      <c r="I15" s="137"/>
      <c r="J15" s="137"/>
      <c r="K15" s="137"/>
    </row>
    <row r="16" spans="1:25" ht="25.5" customHeight="1">
      <c r="A16" s="28" t="s">
        <v>51</v>
      </c>
      <c r="B16" s="137" t="s">
        <v>52</v>
      </c>
      <c r="C16" s="137"/>
      <c r="D16" s="137"/>
      <c r="E16" s="137"/>
      <c r="F16" s="137"/>
      <c r="G16" s="137"/>
      <c r="H16" s="137"/>
      <c r="I16" s="137"/>
      <c r="J16" s="137"/>
      <c r="K16" s="137"/>
    </row>
    <row r="17" spans="1:11" ht="25.5" customHeight="1">
      <c r="A17" s="28" t="s">
        <v>53</v>
      </c>
      <c r="B17" s="137" t="s">
        <v>52</v>
      </c>
      <c r="C17" s="137"/>
      <c r="D17" s="137"/>
      <c r="E17" s="137"/>
      <c r="F17" s="137"/>
      <c r="G17" s="137"/>
      <c r="H17" s="137"/>
      <c r="I17" s="137"/>
      <c r="J17" s="137"/>
      <c r="K17" s="137"/>
    </row>
    <row r="18" spans="1:11" ht="25.5" customHeight="1">
      <c r="A18" s="28" t="s">
        <v>54</v>
      </c>
      <c r="B18" s="137" t="s">
        <v>55</v>
      </c>
      <c r="C18" s="137"/>
      <c r="D18" s="137"/>
      <c r="E18" s="137"/>
      <c r="F18" s="137"/>
      <c r="G18" s="137"/>
      <c r="H18" s="137"/>
      <c r="I18" s="137"/>
      <c r="J18" s="137"/>
      <c r="K18" s="137"/>
    </row>
    <row r="19" spans="1:11" ht="41.25" customHeight="1">
      <c r="A19" s="29" t="s">
        <v>56</v>
      </c>
      <c r="B19" s="137" t="s">
        <v>68</v>
      </c>
      <c r="C19" s="137"/>
      <c r="D19" s="137"/>
      <c r="E19" s="137"/>
      <c r="F19" s="137"/>
      <c r="G19" s="137"/>
      <c r="H19" s="137"/>
      <c r="I19" s="137"/>
      <c r="J19" s="137"/>
      <c r="K19" s="137"/>
    </row>
    <row r="20" spans="1:11" ht="36" customHeight="1">
      <c r="A20" s="28" t="s">
        <v>57</v>
      </c>
      <c r="B20" s="137" t="s">
        <v>58</v>
      </c>
      <c r="C20" s="137"/>
      <c r="D20" s="137"/>
      <c r="E20" s="137"/>
      <c r="F20" s="137"/>
      <c r="G20" s="137"/>
      <c r="H20" s="137"/>
      <c r="I20" s="137"/>
      <c r="J20" s="137"/>
      <c r="K20" s="137"/>
    </row>
    <row r="21" spans="1:11" ht="25.5" customHeight="1">
      <c r="A21" s="28" t="s">
        <v>59</v>
      </c>
      <c r="B21" s="137" t="s">
        <v>60</v>
      </c>
      <c r="C21" s="137"/>
      <c r="D21" s="137"/>
      <c r="E21" s="137"/>
      <c r="F21" s="137"/>
      <c r="G21" s="137"/>
      <c r="H21" s="137"/>
      <c r="I21" s="137"/>
      <c r="J21" s="137"/>
      <c r="K21" s="137"/>
    </row>
  </sheetData>
  <mergeCells count="36">
    <mergeCell ref="N1:O1"/>
    <mergeCell ref="W7:W8"/>
    <mergeCell ref="V7:V8"/>
    <mergeCell ref="P6:U6"/>
    <mergeCell ref="P7:P8"/>
    <mergeCell ref="Q7:Q8"/>
    <mergeCell ref="R7:U7"/>
    <mergeCell ref="B20:K20"/>
    <mergeCell ref="B21:K21"/>
    <mergeCell ref="X6:Y6"/>
    <mergeCell ref="X7:X8"/>
    <mergeCell ref="Y7:Y8"/>
    <mergeCell ref="V6:W6"/>
    <mergeCell ref="B15:K15"/>
    <mergeCell ref="B16:K16"/>
    <mergeCell ref="B17:K17"/>
    <mergeCell ref="L6:O6"/>
    <mergeCell ref="L7:L8"/>
    <mergeCell ref="M7:M8"/>
    <mergeCell ref="N7:N8"/>
    <mergeCell ref="O7:O8"/>
    <mergeCell ref="F6:F8"/>
    <mergeCell ref="G6:G8"/>
    <mergeCell ref="A2:E2"/>
    <mergeCell ref="F2:O2"/>
    <mergeCell ref="A4:O4"/>
    <mergeCell ref="B18:K18"/>
    <mergeCell ref="B19:K19"/>
    <mergeCell ref="K6:K8"/>
    <mergeCell ref="H6:I7"/>
    <mergeCell ref="J6:J8"/>
    <mergeCell ref="A6:A8"/>
    <mergeCell ref="B6:B8"/>
    <mergeCell ref="C6:C8"/>
    <mergeCell ref="E6:E8"/>
    <mergeCell ref="D6:D8"/>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E10:E12</xm:sqref>
        </x14:dataValidation>
        <x14:dataValidation type="list" allowBlank="1" showInputMessage="1" showErrorMessage="1">
          <x14:formula1>
            <xm:f>MA!$D$4:$D$13</xm:f>
          </x14:formula1>
          <xm:sqref>F10:F12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J149"/>
  <sheetViews>
    <sheetView tabSelected="1" topLeftCell="A16" zoomScale="140" zoomScaleNormal="140" workbookViewId="0">
      <selection activeCell="A3" sqref="A3:K3"/>
    </sheetView>
  </sheetViews>
  <sheetFormatPr defaultRowHeight="17.25"/>
  <cols>
    <col min="1" max="1" width="8.6640625" style="74" customWidth="1"/>
    <col min="2" max="2" width="26.6640625" style="8" customWidth="1"/>
    <col min="3" max="3" width="15.6640625" style="8" hidden="1" customWidth="1"/>
    <col min="4" max="4" width="21.5" style="8" customWidth="1"/>
    <col min="5" max="5" width="12.33203125" style="8" customWidth="1"/>
    <col min="6" max="6" width="40.1640625" style="8" customWidth="1"/>
    <col min="7" max="7" width="12.6640625" style="8" customWidth="1"/>
    <col min="8" max="8" width="10.83203125" style="8" customWidth="1"/>
    <col min="9" max="9" width="11.83203125" style="8" customWidth="1"/>
    <col min="10" max="10" width="13.33203125" style="8" customWidth="1"/>
    <col min="11" max="11" width="12" style="8" customWidth="1"/>
    <col min="12" max="12" width="11" style="8" hidden="1" customWidth="1"/>
    <col min="13" max="13" width="26.5" style="8" hidden="1" customWidth="1"/>
    <col min="14" max="14" width="16.83203125" style="8" hidden="1" customWidth="1"/>
    <col min="15" max="15" width="15.6640625" style="8" hidden="1" customWidth="1"/>
    <col min="16" max="16" width="16" style="8" hidden="1" customWidth="1"/>
    <col min="17" max="17" width="15.5" style="8" hidden="1" customWidth="1"/>
    <col min="18" max="18" width="16" style="8" hidden="1" customWidth="1"/>
    <col min="19" max="19" width="13" style="8" hidden="1" customWidth="1"/>
    <col min="20" max="20" width="14.33203125" style="8" hidden="1" customWidth="1"/>
    <col min="21" max="21" width="12.1640625" style="8" hidden="1" customWidth="1"/>
    <col min="22" max="22" width="11" style="8" customWidth="1"/>
    <col min="23" max="23" width="13.1640625" style="8" bestFit="1" customWidth="1"/>
    <col min="24" max="16384" width="9.33203125" style="8"/>
  </cols>
  <sheetData>
    <row r="1" spans="1:192">
      <c r="A1" s="158" t="s">
        <v>260</v>
      </c>
      <c r="B1" s="158"/>
      <c r="E1" s="159" t="s">
        <v>262</v>
      </c>
      <c r="F1" s="158"/>
      <c r="G1" s="158"/>
    </row>
    <row r="2" spans="1:192" ht="18.75">
      <c r="A2" s="158" t="s">
        <v>261</v>
      </c>
      <c r="B2" s="158"/>
      <c r="E2" s="160" t="s">
        <v>263</v>
      </c>
      <c r="F2" s="133"/>
      <c r="G2" s="133"/>
    </row>
    <row r="3" spans="1:192" s="7" customFormat="1" ht="110.25" customHeight="1">
      <c r="A3" s="135" t="s">
        <v>264</v>
      </c>
      <c r="B3" s="136"/>
      <c r="C3" s="136"/>
      <c r="D3" s="136"/>
      <c r="E3" s="136"/>
      <c r="F3" s="136"/>
      <c r="G3" s="136"/>
      <c r="H3" s="136"/>
      <c r="I3" s="136"/>
      <c r="J3" s="136"/>
      <c r="K3" s="136"/>
    </row>
    <row r="4" spans="1:192" s="7" customFormat="1" ht="15.75" customHeight="1" thickBot="1">
      <c r="A4" s="94"/>
      <c r="B4" s="95"/>
      <c r="C4" s="95"/>
      <c r="D4" s="95"/>
      <c r="E4" s="95"/>
      <c r="F4" s="95"/>
      <c r="G4" s="95"/>
      <c r="H4" s="95"/>
      <c r="I4" s="95"/>
      <c r="J4" s="95"/>
      <c r="K4" s="95"/>
    </row>
    <row r="5" spans="1:192" s="7" customFormat="1" ht="27.75" customHeight="1" thickTop="1">
      <c r="A5" s="161" t="s">
        <v>0</v>
      </c>
      <c r="B5" s="145" t="s">
        <v>1</v>
      </c>
      <c r="C5" s="145" t="s">
        <v>2</v>
      </c>
      <c r="D5" s="145" t="s">
        <v>2</v>
      </c>
      <c r="E5" s="145" t="s">
        <v>5</v>
      </c>
      <c r="F5" s="145" t="s">
        <v>21</v>
      </c>
      <c r="G5" s="145" t="s">
        <v>259</v>
      </c>
      <c r="H5" s="145" t="s">
        <v>67</v>
      </c>
      <c r="I5" s="145"/>
      <c r="J5" s="145" t="s">
        <v>61</v>
      </c>
      <c r="K5" s="145" t="s">
        <v>22</v>
      </c>
      <c r="L5" s="148" t="s">
        <v>7</v>
      </c>
      <c r="M5" s="149"/>
      <c r="N5" s="149"/>
      <c r="O5" s="149"/>
      <c r="P5" s="149"/>
      <c r="Q5" s="149"/>
      <c r="R5" s="147" t="s">
        <v>44</v>
      </c>
      <c r="S5" s="147"/>
      <c r="T5" s="147" t="s">
        <v>62</v>
      </c>
      <c r="U5" s="147"/>
      <c r="V5" s="101"/>
    </row>
    <row r="6" spans="1:192" s="7" customFormat="1" ht="42.75" customHeight="1">
      <c r="A6" s="162"/>
      <c r="B6" s="146"/>
      <c r="C6" s="146"/>
      <c r="D6" s="146"/>
      <c r="E6" s="146"/>
      <c r="F6" s="146"/>
      <c r="G6" s="146"/>
      <c r="H6" s="146"/>
      <c r="I6" s="146"/>
      <c r="J6" s="146"/>
      <c r="K6" s="146"/>
      <c r="L6" s="148" t="s">
        <v>8</v>
      </c>
      <c r="M6" s="149" t="s">
        <v>9</v>
      </c>
      <c r="N6" s="149" t="s">
        <v>10</v>
      </c>
      <c r="O6" s="149"/>
      <c r="P6" s="149"/>
      <c r="Q6" s="149"/>
      <c r="R6" s="147" t="s">
        <v>46</v>
      </c>
      <c r="S6" s="147" t="s">
        <v>47</v>
      </c>
      <c r="T6" s="150" t="s">
        <v>3</v>
      </c>
      <c r="U6" s="150" t="s">
        <v>4</v>
      </c>
      <c r="V6" s="101"/>
    </row>
    <row r="7" spans="1:192" s="7" customFormat="1" ht="44.25" customHeight="1">
      <c r="A7" s="162"/>
      <c r="B7" s="146"/>
      <c r="C7" s="146"/>
      <c r="D7" s="146"/>
      <c r="E7" s="146"/>
      <c r="F7" s="146"/>
      <c r="G7" s="146"/>
      <c r="H7" s="75" t="s">
        <v>23</v>
      </c>
      <c r="I7" s="100" t="s">
        <v>24</v>
      </c>
      <c r="J7" s="146"/>
      <c r="K7" s="146"/>
      <c r="L7" s="148"/>
      <c r="M7" s="149"/>
      <c r="N7" s="102" t="s">
        <v>3</v>
      </c>
      <c r="O7" s="102" t="s">
        <v>4</v>
      </c>
      <c r="P7" s="102" t="s">
        <v>46</v>
      </c>
      <c r="Q7" s="102" t="s">
        <v>47</v>
      </c>
      <c r="R7" s="147"/>
      <c r="S7" s="147"/>
      <c r="T7" s="151"/>
      <c r="U7" s="151"/>
      <c r="V7" s="101"/>
    </row>
    <row r="8" spans="1:192" s="7" customFormat="1" ht="20.100000000000001" customHeight="1">
      <c r="A8" s="76">
        <v>1</v>
      </c>
      <c r="B8" s="77">
        <v>2</v>
      </c>
      <c r="C8" s="77">
        <v>3</v>
      </c>
      <c r="D8" s="77">
        <v>3</v>
      </c>
      <c r="E8" s="77">
        <v>4</v>
      </c>
      <c r="F8" s="77">
        <v>5</v>
      </c>
      <c r="G8" s="77">
        <v>6</v>
      </c>
      <c r="H8" s="77">
        <v>7</v>
      </c>
      <c r="I8" s="77">
        <v>8</v>
      </c>
      <c r="J8" s="77">
        <v>9</v>
      </c>
      <c r="K8" s="77">
        <v>10</v>
      </c>
      <c r="L8" s="63">
        <v>15</v>
      </c>
      <c r="M8" s="11">
        <v>16</v>
      </c>
      <c r="N8" s="11">
        <v>17</v>
      </c>
      <c r="O8" s="11">
        <v>18</v>
      </c>
      <c r="P8" s="11">
        <v>19</v>
      </c>
      <c r="Q8" s="11">
        <v>20</v>
      </c>
      <c r="R8" s="11">
        <v>21</v>
      </c>
      <c r="S8" s="11">
        <v>22</v>
      </c>
      <c r="T8" s="11">
        <v>23</v>
      </c>
      <c r="U8" s="11">
        <v>24</v>
      </c>
      <c r="V8" s="101"/>
    </row>
    <row r="9" spans="1:192" s="7" customFormat="1" ht="35.1" customHeight="1">
      <c r="A9" s="99" t="s">
        <v>20</v>
      </c>
      <c r="B9" s="152" t="s">
        <v>153</v>
      </c>
      <c r="C9" s="153"/>
      <c r="D9" s="154"/>
      <c r="E9" s="77"/>
      <c r="F9" s="77"/>
      <c r="G9" s="77"/>
      <c r="H9" s="77"/>
      <c r="I9" s="77"/>
      <c r="J9" s="77"/>
      <c r="K9" s="77"/>
      <c r="L9" s="63"/>
      <c r="M9" s="11"/>
      <c r="N9" s="11"/>
      <c r="O9" s="11"/>
      <c r="P9" s="11"/>
      <c r="Q9" s="11"/>
      <c r="R9" s="11"/>
      <c r="S9" s="11"/>
      <c r="T9" s="11"/>
      <c r="U9" s="11"/>
      <c r="V9" s="101"/>
    </row>
    <row r="10" spans="1:192" s="7" customFormat="1" ht="35.1" customHeight="1">
      <c r="A10" s="103">
        <v>1</v>
      </c>
      <c r="B10" s="104" t="s">
        <v>112</v>
      </c>
      <c r="C10" s="87">
        <v>34306</v>
      </c>
      <c r="D10" s="73" t="s">
        <v>113</v>
      </c>
      <c r="E10" s="70" t="s">
        <v>6</v>
      </c>
      <c r="F10" s="71" t="s">
        <v>35</v>
      </c>
      <c r="G10" s="72">
        <f>VLOOKUP(F10,[1]MA!$D$4:$E$13,2,0)</f>
        <v>1.33</v>
      </c>
      <c r="H10" s="73">
        <v>9</v>
      </c>
      <c r="I10" s="73">
        <v>7</v>
      </c>
      <c r="J10" s="73"/>
      <c r="K10" s="73"/>
      <c r="L10" s="64">
        <f>IF(YEAR(C10)&lt;1978,VLOOKUP(C10,IF(E10="Nữ",'[1]Tuổi nghỉ hưu 135'!$J$111:$N$254,'[1]Tuổi nghỉ hưu 135'!$C$51:$G$254),2,0),IF(E10="Nữ",60,62))</f>
        <v>60</v>
      </c>
      <c r="M10" s="25">
        <f>IF(YEAR(C10)&lt;1978,VLOOKUP(C10,IF(E10="Nữ",'[1]Tuổi nghỉ hưu 135'!$J$111:$N$254,'[1]Tuổi nghỉ hưu 135'!$C$51:$G$254),5,0),DATE(YEAR(C10)+IF(F10="Nữ",60,62),MONTH(C10)+1,DAY(C10)))</f>
        <v>56982</v>
      </c>
      <c r="N10" s="16" t="e">
        <f>DATEDIF(#REF!,M10,"Y")</f>
        <v>#REF!</v>
      </c>
      <c r="O10" s="16" t="e">
        <f>DATEDIF(#REF!,M10,"YM")</f>
        <v>#REF!</v>
      </c>
      <c r="P10" s="16" t="e">
        <f>N10*12+O10</f>
        <v>#REF!</v>
      </c>
      <c r="Q10" s="16" t="e">
        <f>IF(O10=0,N10,IF(AND(O10&gt;=1,O10&lt;=6),N10+0.5,N10+1))</f>
        <v>#REF!</v>
      </c>
      <c r="R10" s="105">
        <f>H10*12+I10</f>
        <v>115</v>
      </c>
      <c r="S10" s="16">
        <f>IF(I10=0,H10,IF(AND(I10&gt;=1,I10&lt;=6),H10+0.5,H10+1))</f>
        <v>10</v>
      </c>
      <c r="T10" s="105" t="e">
        <f>H10+IF((I10+#REF!)&gt;=12,1,0)</f>
        <v>#REF!</v>
      </c>
      <c r="U10" s="105" t="e">
        <f>MOD((I10+#REF!),12)</f>
        <v>#REF!</v>
      </c>
      <c r="V10" s="101"/>
    </row>
    <row r="11" spans="1:192" s="7" customFormat="1" ht="35.1" customHeight="1">
      <c r="A11" s="103">
        <v>2</v>
      </c>
      <c r="B11" s="78" t="s">
        <v>114</v>
      </c>
      <c r="C11" s="87">
        <v>34306</v>
      </c>
      <c r="D11" s="73" t="s">
        <v>115</v>
      </c>
      <c r="E11" s="70" t="s">
        <v>6</v>
      </c>
      <c r="F11" s="71" t="s">
        <v>39</v>
      </c>
      <c r="G11" s="72">
        <f>VLOOKUP(F11,[1]MA!$D$4:$E$13,2,0)</f>
        <v>1.33</v>
      </c>
      <c r="H11" s="73">
        <v>26</v>
      </c>
      <c r="I11" s="73">
        <v>6</v>
      </c>
      <c r="J11" s="73"/>
      <c r="K11" s="73"/>
      <c r="L11" s="64">
        <f>IF(YEAR(C11)&lt;1978,VLOOKUP(C11,IF(E11="Nữ",'[1]Tuổi nghỉ hưu 135'!$J$111:$N$254,'[1]Tuổi nghỉ hưu 135'!$C$51:$G$254),2,0),IF(E11="Nữ",60,62))</f>
        <v>60</v>
      </c>
      <c r="M11" s="25">
        <f>IF(YEAR(C11)&lt;1978,VLOOKUP(C11,IF(E11="Nữ",'[1]Tuổi nghỉ hưu 135'!$J$111:$N$254,'[1]Tuổi nghỉ hưu 135'!$C$51:$G$254),5,0),DATE(YEAR(C11)+IF(F11="Nữ",60,62),MONTH(C11)+1,DAY(C11)))</f>
        <v>56982</v>
      </c>
      <c r="N11" s="16" t="e">
        <f>DATEDIF(#REF!,M11,"Y")</f>
        <v>#REF!</v>
      </c>
      <c r="O11" s="16" t="e">
        <f>DATEDIF(#REF!,M11,"YM")</f>
        <v>#REF!</v>
      </c>
      <c r="P11" s="16" t="e">
        <f t="shared" ref="P11:P14" si="0">N11*12+O11</f>
        <v>#REF!</v>
      </c>
      <c r="Q11" s="16" t="e">
        <f t="shared" ref="Q11:Q14" si="1">IF(O11=0,N11,IF(AND(O11&gt;=1,O11&lt;=6),N11+0.5,N11+1))</f>
        <v>#REF!</v>
      </c>
      <c r="R11" s="105">
        <f>H11*12+I11</f>
        <v>318</v>
      </c>
      <c r="S11" s="16">
        <f>IF(I11=0,H11,IF(AND(I11&gt;=1,I11&lt;=6),H11+0.5,H11+1))</f>
        <v>26.5</v>
      </c>
      <c r="T11" s="105" t="e">
        <f>H11+IF((I11+#REF!)&gt;=12,1,0)</f>
        <v>#REF!</v>
      </c>
      <c r="U11" s="105" t="e">
        <f>MOD((I11+#REF!),12)</f>
        <v>#REF!</v>
      </c>
      <c r="V11" s="106"/>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row>
    <row r="12" spans="1:192" s="7" customFormat="1" ht="35.1" customHeight="1">
      <c r="A12" s="103">
        <v>3</v>
      </c>
      <c r="B12" s="78" t="s">
        <v>116</v>
      </c>
      <c r="C12" s="87">
        <v>34306</v>
      </c>
      <c r="D12" s="79" t="s">
        <v>117</v>
      </c>
      <c r="E12" s="70" t="s">
        <v>13</v>
      </c>
      <c r="F12" s="71" t="s">
        <v>41</v>
      </c>
      <c r="G12" s="72">
        <f>VLOOKUP(F12,[1]MA!$D$4:$E$13,2,0)</f>
        <v>1.33</v>
      </c>
      <c r="H12" s="73">
        <v>15</v>
      </c>
      <c r="I12" s="73">
        <v>9</v>
      </c>
      <c r="J12" s="73"/>
      <c r="K12" s="73"/>
      <c r="L12" s="64">
        <f>IF(YEAR(C12)&lt;1978,VLOOKUP(C12,IF(E12="Nữ",'[1]Tuổi nghỉ hưu 135'!$J$111:$N$254,'[1]Tuổi nghỉ hưu 135'!$C$51:$G$254),2,0),IF(E12="Nữ",60,62))</f>
        <v>62</v>
      </c>
      <c r="M12" s="25">
        <f>IF(YEAR(C12)&lt;1978,VLOOKUP(C12,IF(E12="Nữ",'[1]Tuổi nghỉ hưu 135'!$J$111:$N$254,'[1]Tuổi nghỉ hưu 135'!$C$51:$G$254),5,0),DATE(YEAR(C12)+IF(F12="Nữ",60,62),MONTH(C12)+1,DAY(C12)))</f>
        <v>56982</v>
      </c>
      <c r="N12" s="16" t="e">
        <f>DATEDIF(#REF!,M12,"Y")</f>
        <v>#REF!</v>
      </c>
      <c r="O12" s="16" t="e">
        <f>DATEDIF(#REF!,M12,"YM")</f>
        <v>#REF!</v>
      </c>
      <c r="P12" s="16" t="e">
        <f t="shared" si="0"/>
        <v>#REF!</v>
      </c>
      <c r="Q12" s="16" t="e">
        <f t="shared" si="1"/>
        <v>#REF!</v>
      </c>
      <c r="R12" s="105">
        <f>H12*12+I12</f>
        <v>189</v>
      </c>
      <c r="S12" s="16">
        <f>IF(I12=0,H12,IF(AND(I12&gt;=1,I12&lt;=6),H12+0.5,H12+1))</f>
        <v>16</v>
      </c>
      <c r="T12" s="105" t="e">
        <f>H12+IF((I12+#REF!)&gt;=12,1,0)</f>
        <v>#REF!</v>
      </c>
      <c r="U12" s="105" t="e">
        <f>MOD((I12+#REF!),12)</f>
        <v>#REF!</v>
      </c>
      <c r="V12" s="106"/>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row>
    <row r="13" spans="1:192" s="7" customFormat="1" ht="35.1" customHeight="1">
      <c r="A13" s="103">
        <v>4</v>
      </c>
      <c r="B13" s="78" t="s">
        <v>118</v>
      </c>
      <c r="C13" s="87">
        <v>34306</v>
      </c>
      <c r="D13" s="79" t="s">
        <v>119</v>
      </c>
      <c r="E13" s="70" t="s">
        <v>13</v>
      </c>
      <c r="F13" s="71" t="s">
        <v>42</v>
      </c>
      <c r="G13" s="72">
        <f>VLOOKUP(F13,[1]MA!$D$4:$E$13,2,0)</f>
        <v>1.33</v>
      </c>
      <c r="H13" s="73">
        <v>14</v>
      </c>
      <c r="I13" s="73">
        <v>11</v>
      </c>
      <c r="J13" s="73"/>
      <c r="K13" s="73"/>
      <c r="L13" s="64">
        <f>IF(YEAR(C13)&lt;1978,VLOOKUP(C13,IF(E13="Nữ",'[1]Tuổi nghỉ hưu 135'!$J$111:$N$254,'[1]Tuổi nghỉ hưu 135'!$C$51:$G$254),2,0),IF(E13="Nữ",60,62))</f>
        <v>62</v>
      </c>
      <c r="M13" s="25">
        <f>IF(YEAR(C13)&lt;1978,VLOOKUP(C13,IF(E13="Nữ",'[1]Tuổi nghỉ hưu 135'!$J$111:$N$254,'[1]Tuổi nghỉ hưu 135'!$C$51:$G$254),5,0),DATE(YEAR(C13)+IF(F13="Nữ",60,62),MONTH(C13)+1,DAY(C13)))</f>
        <v>56982</v>
      </c>
      <c r="N13" s="16" t="e">
        <f>DATEDIF(#REF!,M13,"Y")</f>
        <v>#REF!</v>
      </c>
      <c r="O13" s="16" t="e">
        <f>DATEDIF(#REF!,M13,"YM")</f>
        <v>#REF!</v>
      </c>
      <c r="P13" s="16" t="e">
        <f t="shared" si="0"/>
        <v>#REF!</v>
      </c>
      <c r="Q13" s="16" t="e">
        <f t="shared" si="1"/>
        <v>#REF!</v>
      </c>
      <c r="R13" s="105">
        <f>H13*12+I13</f>
        <v>179</v>
      </c>
      <c r="S13" s="16">
        <f>IF(I13=0,H13,IF(AND(I13&gt;=1,I13&lt;=6),H13+0.5,H13+1))</f>
        <v>15</v>
      </c>
      <c r="T13" s="105" t="e">
        <f>H13+IF((I13+#REF!)&gt;=12,1,0)</f>
        <v>#REF!</v>
      </c>
      <c r="U13" s="105" t="e">
        <f>MOD((I13+#REF!),12)</f>
        <v>#REF!</v>
      </c>
      <c r="V13" s="106"/>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row>
    <row r="14" spans="1:192" s="7" customFormat="1" ht="76.5" customHeight="1">
      <c r="A14" s="103">
        <v>5</v>
      </c>
      <c r="B14" s="104" t="s">
        <v>120</v>
      </c>
      <c r="C14" s="87">
        <v>34306</v>
      </c>
      <c r="D14" s="73" t="s">
        <v>121</v>
      </c>
      <c r="E14" s="70" t="s">
        <v>13</v>
      </c>
      <c r="F14" s="71" t="s">
        <v>43</v>
      </c>
      <c r="G14" s="72">
        <f>VLOOKUP(F14,[1]MA!$D$4:$E$13,2,0)</f>
        <v>1.33</v>
      </c>
      <c r="H14" s="73">
        <v>5</v>
      </c>
      <c r="I14" s="73">
        <v>1</v>
      </c>
      <c r="J14" s="73"/>
      <c r="K14" s="73"/>
      <c r="L14" s="64">
        <f>IF(YEAR(C14)&lt;1978,VLOOKUP(C14,IF(E14="Nữ",'[1]Tuổi nghỉ hưu 135'!$J$111:$N$254,'[1]Tuổi nghỉ hưu 135'!$C$51:$G$254),2,0),IF(E14="Nữ",60,62))</f>
        <v>62</v>
      </c>
      <c r="M14" s="25">
        <f>IF(YEAR(C14)&lt;1978,VLOOKUP(C14,IF(E14="Nữ",'[1]Tuổi nghỉ hưu 135'!$J$111:$N$254,'[1]Tuổi nghỉ hưu 135'!$C$51:$G$254),5,0),DATE(YEAR(C14)+IF(F14="Nữ",60,62),MONTH(C14)+1,DAY(C14)))</f>
        <v>56982</v>
      </c>
      <c r="N14" s="16" t="e">
        <f>DATEDIF(#REF!,M14,"Y")</f>
        <v>#REF!</v>
      </c>
      <c r="O14" s="16" t="e">
        <f>DATEDIF(#REF!,M14,"YM")</f>
        <v>#REF!</v>
      </c>
      <c r="P14" s="16" t="e">
        <f t="shared" si="0"/>
        <v>#REF!</v>
      </c>
      <c r="Q14" s="16" t="e">
        <f t="shared" si="1"/>
        <v>#REF!</v>
      </c>
      <c r="R14" s="105">
        <f>H14*12+I14</f>
        <v>61</v>
      </c>
      <c r="S14" s="16">
        <f>IF(I14=0,H14,IF(AND(I14&gt;=1,I14&lt;=6),H14+0.5,H14+1))</f>
        <v>5.5</v>
      </c>
      <c r="T14" s="105" t="e">
        <f>H14+IF((I14+#REF!)&gt;=12,1,0)</f>
        <v>#REF!</v>
      </c>
      <c r="U14" s="105" t="e">
        <f>MOD((I14+#REF!),12)</f>
        <v>#REF!</v>
      </c>
      <c r="V14" s="106"/>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row>
    <row r="15" spans="1:192" s="7" customFormat="1" ht="42" customHeight="1">
      <c r="A15" s="107" t="s">
        <v>93</v>
      </c>
      <c r="B15" s="152" t="s">
        <v>214</v>
      </c>
      <c r="C15" s="153"/>
      <c r="D15" s="154"/>
      <c r="E15" s="70"/>
      <c r="F15" s="71"/>
      <c r="G15" s="72"/>
      <c r="H15" s="73"/>
      <c r="I15" s="73"/>
      <c r="J15" s="73"/>
      <c r="K15" s="73"/>
      <c r="L15" s="64"/>
      <c r="M15" s="25"/>
      <c r="N15" s="16"/>
      <c r="O15" s="16"/>
      <c r="P15" s="16"/>
      <c r="Q15" s="16"/>
      <c r="R15" s="105"/>
      <c r="S15" s="16"/>
      <c r="T15" s="105"/>
      <c r="U15" s="105"/>
      <c r="V15" s="106"/>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row>
    <row r="16" spans="1:192" s="7" customFormat="1" ht="35.1" customHeight="1">
      <c r="A16" s="103">
        <v>6</v>
      </c>
      <c r="B16" s="104" t="s">
        <v>215</v>
      </c>
      <c r="C16" s="87">
        <v>34306</v>
      </c>
      <c r="D16" s="108" t="s">
        <v>216</v>
      </c>
      <c r="E16" s="70" t="s">
        <v>13</v>
      </c>
      <c r="F16" s="71" t="s">
        <v>34</v>
      </c>
      <c r="G16" s="72">
        <f>VLOOKUP(F16,[2]MA!$D$4:$E$13,2,0)</f>
        <v>1.33</v>
      </c>
      <c r="H16" s="73">
        <v>20</v>
      </c>
      <c r="I16" s="73"/>
      <c r="J16" s="73"/>
      <c r="K16" s="73"/>
      <c r="L16" s="64">
        <f>IF(YEAR(C16)&lt;1978,VLOOKUP(C16,IF(E16="Nữ",'[2]Tuổi nghỉ hưu 135'!$J$111:$N$254,'[2]Tuổi nghỉ hưu 135'!$C$51:$G$254),2,0),IF(E16="Nữ",60,62))</f>
        <v>62</v>
      </c>
      <c r="M16" s="25">
        <f>IF(YEAR(C16)&lt;1978,VLOOKUP(C16,IF(E16="Nữ",'[2]Tuổi nghỉ hưu 135'!$J$111:$N$254,'[2]Tuổi nghỉ hưu 135'!$C$51:$G$254),5,0),DATE(YEAR(C16)+IF(F16="Nữ",60,62),MONTH(C16)+1,DAY(C16)))</f>
        <v>56982</v>
      </c>
      <c r="N16" s="16" t="e">
        <f>DATEDIF(#REF!,M16,"Y")</f>
        <v>#REF!</v>
      </c>
      <c r="O16" s="16" t="e">
        <f>DATEDIF(#REF!,M16,"YM")</f>
        <v>#REF!</v>
      </c>
      <c r="P16" s="16" t="e">
        <f>N16*12+O16</f>
        <v>#REF!</v>
      </c>
      <c r="Q16" s="16" t="e">
        <f>IF(O16=0,N16,IF(AND(O16&gt;=1,O16&lt;=6),N16+0.5,N16+1))</f>
        <v>#REF!</v>
      </c>
      <c r="R16" s="105">
        <f t="shared" ref="R16:R23" si="2">H16*12+I16</f>
        <v>240</v>
      </c>
      <c r="S16" s="16">
        <f t="shared" ref="S16:S23" si="3">IF(I16=0,H16,IF(AND(I16&gt;=1,I16&lt;=6),H16+0.5,H16+1))</f>
        <v>20</v>
      </c>
      <c r="T16" s="105" t="e">
        <f>H16+IF((I16+#REF!)&gt;=12,1,0)</f>
        <v>#REF!</v>
      </c>
      <c r="U16" s="105" t="e">
        <f>MOD((I16+#REF!),12)</f>
        <v>#REF!</v>
      </c>
      <c r="V16" s="101"/>
    </row>
    <row r="17" spans="1:192" s="7" customFormat="1" ht="35.1" customHeight="1">
      <c r="A17" s="103">
        <v>7</v>
      </c>
      <c r="B17" s="78" t="s">
        <v>217</v>
      </c>
      <c r="C17" s="87">
        <v>34306</v>
      </c>
      <c r="D17" s="79" t="s">
        <v>218</v>
      </c>
      <c r="E17" s="70" t="s">
        <v>13</v>
      </c>
      <c r="F17" s="71" t="s">
        <v>36</v>
      </c>
      <c r="G17" s="72">
        <f>VLOOKUP(F17,[2]MA!$D$4:$E$13,2,0)</f>
        <v>1.33</v>
      </c>
      <c r="H17" s="73">
        <v>40</v>
      </c>
      <c r="I17" s="73">
        <v>0</v>
      </c>
      <c r="J17" s="73"/>
      <c r="K17" s="73"/>
      <c r="L17" s="64">
        <f>IF(YEAR(C17)&lt;1978,VLOOKUP(C17,IF(E17="Nữ",'[2]Tuổi nghỉ hưu 135'!$J$111:$N$254,'[2]Tuổi nghỉ hưu 135'!$C$51:$G$254),2,0),IF(E17="Nữ",60,62))</f>
        <v>62</v>
      </c>
      <c r="M17" s="25">
        <f>IF(YEAR(C17)&lt;1978,VLOOKUP(C17,IF(E17="Nữ",'[2]Tuổi nghỉ hưu 135'!$J$111:$N$254,'[2]Tuổi nghỉ hưu 135'!$C$51:$G$254),5,0),DATE(YEAR(C17)+IF(F17="Nữ",60,62),MONTH(C17)+1,DAY(C17)))</f>
        <v>56982</v>
      </c>
      <c r="N17" s="16" t="e">
        <f>DATEDIF(#REF!,M17,"Y")</f>
        <v>#REF!</v>
      </c>
      <c r="O17" s="16" t="e">
        <f>DATEDIF(#REF!,M17,"YM")</f>
        <v>#REF!</v>
      </c>
      <c r="P17" s="16" t="e">
        <f t="shared" ref="P17" si="4">N17*12+O17</f>
        <v>#REF!</v>
      </c>
      <c r="Q17" s="16" t="e">
        <f t="shared" ref="Q17" si="5">IF(O17=0,N17,IF(AND(O17&gt;=1,O17&lt;=6),N17+0.5,N17+1))</f>
        <v>#REF!</v>
      </c>
      <c r="R17" s="105">
        <f t="shared" si="2"/>
        <v>480</v>
      </c>
      <c r="S17" s="16">
        <f t="shared" si="3"/>
        <v>40</v>
      </c>
      <c r="T17" s="105" t="e">
        <f>H17+IF((I17+#REF!)&gt;=12,1,0)</f>
        <v>#REF!</v>
      </c>
      <c r="U17" s="105" t="e">
        <f>MOD((I17+#REF!),12)</f>
        <v>#REF!</v>
      </c>
      <c r="V17" s="106"/>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row>
    <row r="18" spans="1:192" s="62" customFormat="1" ht="35.1" customHeight="1">
      <c r="A18" s="103">
        <v>8</v>
      </c>
      <c r="B18" s="78" t="s">
        <v>219</v>
      </c>
      <c r="C18" s="87">
        <v>34306</v>
      </c>
      <c r="D18" s="79" t="s">
        <v>220</v>
      </c>
      <c r="E18" s="70" t="s">
        <v>13</v>
      </c>
      <c r="F18" s="71" t="s">
        <v>35</v>
      </c>
      <c r="G18" s="72">
        <f>VLOOKUP(F18,[2]MA!$D$4:$E$13,2,0)</f>
        <v>1.33</v>
      </c>
      <c r="H18" s="73">
        <v>27</v>
      </c>
      <c r="I18" s="73">
        <v>5</v>
      </c>
      <c r="J18" s="73"/>
      <c r="K18" s="73"/>
      <c r="L18" s="67">
        <f>IF(YEAR(C18)&lt;1978,VLOOKUP(C18,IF(E18="Nữ",'[2]Tuổi nghỉ hưu 135'!$J$111:$N$254,'[2]Tuổi nghỉ hưu 135'!$C$51:$G$254),2,0),IF(E18="Nữ",60,62))</f>
        <v>62</v>
      </c>
      <c r="M18" s="59">
        <f>IF(YEAR(C18)&lt;1978,VLOOKUP(C18,IF(E18="Nữ",'[2]Tuổi nghỉ hưu 135'!$J$111:$N$254,'[2]Tuổi nghỉ hưu 135'!$C$51:$G$254),5,0),DATE(YEAR(C18)+IF(F18="Nữ",60,62),MONTH(C18)+1,DAY(C18)))</f>
        <v>56982</v>
      </c>
      <c r="N18" s="60" t="e">
        <f>DATEDIF(#REF!,M18,"Y")</f>
        <v>#REF!</v>
      </c>
      <c r="O18" s="60" t="e">
        <f>DATEDIF(#REF!,M18,"YM")</f>
        <v>#REF!</v>
      </c>
      <c r="P18" s="60" t="e">
        <f>N18*12+O18</f>
        <v>#REF!</v>
      </c>
      <c r="Q18" s="60" t="e">
        <f>IF(O18=0,N18,IF(AND(O18&gt;=1,O18&lt;=6),N18+0.5,N18+1))</f>
        <v>#REF!</v>
      </c>
      <c r="R18" s="123">
        <f t="shared" si="2"/>
        <v>329</v>
      </c>
      <c r="S18" s="60">
        <f t="shared" si="3"/>
        <v>27.5</v>
      </c>
      <c r="T18" s="123" t="e">
        <f>H18+IF((I18+#REF!)&gt;=12,1,0)</f>
        <v>#REF!</v>
      </c>
      <c r="U18" s="123" t="e">
        <f>MOD((I18+#REF!),12)</f>
        <v>#REF!</v>
      </c>
      <c r="V18" s="132"/>
    </row>
    <row r="19" spans="1:192" s="7" customFormat="1" ht="35.1" customHeight="1">
      <c r="A19" s="103">
        <v>9</v>
      </c>
      <c r="B19" s="78" t="s">
        <v>221</v>
      </c>
      <c r="C19" s="87">
        <v>34306</v>
      </c>
      <c r="D19" s="79" t="s">
        <v>222</v>
      </c>
      <c r="E19" s="70" t="s">
        <v>13</v>
      </c>
      <c r="F19" s="71" t="s">
        <v>37</v>
      </c>
      <c r="G19" s="72">
        <f>VLOOKUP(F19,[2]MA!$D$4:$E$13,2,0)</f>
        <v>1.33</v>
      </c>
      <c r="H19" s="73">
        <v>10</v>
      </c>
      <c r="I19" s="73">
        <v>1</v>
      </c>
      <c r="J19" s="73"/>
      <c r="K19" s="73"/>
      <c r="L19" s="64">
        <f>IF(YEAR(C19)&lt;1978,VLOOKUP(C19,IF(E19="Nữ",'[2]Tuổi nghỉ hưu 135'!$J$111:$N$254,'[2]Tuổi nghỉ hưu 135'!$C$51:$G$254),2,0),IF(E19="Nữ",60,62))</f>
        <v>62</v>
      </c>
      <c r="M19" s="25">
        <f>IF(YEAR(C19)&lt;1978,VLOOKUP(C19,IF(E19="Nữ",'[2]Tuổi nghỉ hưu 135'!$J$111:$N$254,'[2]Tuổi nghỉ hưu 135'!$C$51:$G$254),5,0),DATE(YEAR(C19)+IF(F19="Nữ",60,62),MONTH(C19)+1,DAY(C19)))</f>
        <v>56982</v>
      </c>
      <c r="N19" s="16" t="e">
        <f>DATEDIF(#REF!,M19,"Y")</f>
        <v>#REF!</v>
      </c>
      <c r="O19" s="16" t="e">
        <f>DATEDIF(#REF!,M19,"YM")</f>
        <v>#REF!</v>
      </c>
      <c r="P19" s="16" t="e">
        <f t="shared" ref="P19:P20" si="6">N19*12+O19</f>
        <v>#REF!</v>
      </c>
      <c r="Q19" s="16" t="e">
        <f t="shared" ref="Q19:Q20" si="7">IF(O19=0,N19,IF(AND(O19&gt;=1,O19&lt;=6),N19+0.5,N19+1))</f>
        <v>#REF!</v>
      </c>
      <c r="R19" s="105">
        <f t="shared" si="2"/>
        <v>121</v>
      </c>
      <c r="S19" s="16">
        <f t="shared" si="3"/>
        <v>10.5</v>
      </c>
      <c r="T19" s="105" t="e">
        <f>H19+IF((I19+#REF!)&gt;=12,1,0)</f>
        <v>#REF!</v>
      </c>
      <c r="U19" s="105" t="e">
        <f>MOD((I19+#REF!),12)</f>
        <v>#REF!</v>
      </c>
      <c r="V19" s="106"/>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row>
    <row r="20" spans="1:192" s="7" customFormat="1" ht="35.1" customHeight="1">
      <c r="A20" s="103">
        <v>10</v>
      </c>
      <c r="B20" s="78" t="s">
        <v>223</v>
      </c>
      <c r="C20" s="87">
        <v>34306</v>
      </c>
      <c r="D20" s="79" t="s">
        <v>224</v>
      </c>
      <c r="E20" s="70" t="s">
        <v>13</v>
      </c>
      <c r="F20" s="71" t="s">
        <v>37</v>
      </c>
      <c r="G20" s="72">
        <f>VLOOKUP(F20,[2]MA!$D$4:$E$13,2,0)</f>
        <v>1.33</v>
      </c>
      <c r="H20" s="73">
        <v>7</v>
      </c>
      <c r="I20" s="73">
        <v>7</v>
      </c>
      <c r="J20" s="73"/>
      <c r="K20" s="73"/>
      <c r="L20" s="64">
        <f>IF(YEAR(C20)&lt;1978,VLOOKUP(C20,IF(E20="Nữ",'[2]Tuổi nghỉ hưu 135'!$J$111:$N$254,'[2]Tuổi nghỉ hưu 135'!$C$51:$G$254),2,0),IF(E20="Nữ",60,62))</f>
        <v>62</v>
      </c>
      <c r="M20" s="25">
        <f>IF(YEAR(C20)&lt;1978,VLOOKUP(C20,IF(E20="Nữ",'[2]Tuổi nghỉ hưu 135'!$J$111:$N$254,'[2]Tuổi nghỉ hưu 135'!$C$51:$G$254),5,0),DATE(YEAR(C20)+IF(F20="Nữ",60,62),MONTH(C20)+1,DAY(C20)))</f>
        <v>56982</v>
      </c>
      <c r="N20" s="16" t="e">
        <f>DATEDIF(#REF!,M20,"Y")</f>
        <v>#REF!</v>
      </c>
      <c r="O20" s="16" t="e">
        <f>DATEDIF(#REF!,M20,"YM")</f>
        <v>#REF!</v>
      </c>
      <c r="P20" s="16" t="e">
        <f t="shared" si="6"/>
        <v>#REF!</v>
      </c>
      <c r="Q20" s="16" t="e">
        <f t="shared" si="7"/>
        <v>#REF!</v>
      </c>
      <c r="R20" s="105">
        <f t="shared" si="2"/>
        <v>91</v>
      </c>
      <c r="S20" s="16">
        <f t="shared" si="3"/>
        <v>8</v>
      </c>
      <c r="T20" s="105" t="e">
        <f>H20+IF((I20+#REF!)&gt;=12,1,0)</f>
        <v>#REF!</v>
      </c>
      <c r="U20" s="105" t="e">
        <f>MOD((I20+#REF!),12)</f>
        <v>#REF!</v>
      </c>
      <c r="V20" s="106"/>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row>
    <row r="21" spans="1:192" s="7" customFormat="1" ht="35.1" customHeight="1">
      <c r="A21" s="103">
        <v>11</v>
      </c>
      <c r="B21" s="78" t="s">
        <v>225</v>
      </c>
      <c r="C21" s="87">
        <v>34306</v>
      </c>
      <c r="D21" s="79" t="s">
        <v>226</v>
      </c>
      <c r="E21" s="70" t="s">
        <v>6</v>
      </c>
      <c r="F21" s="71" t="s">
        <v>39</v>
      </c>
      <c r="G21" s="72">
        <f>VLOOKUP(F21,[2]MA!$D$4:$E$13,2,0)</f>
        <v>1.33</v>
      </c>
      <c r="H21" s="73">
        <v>20</v>
      </c>
      <c r="I21" s="73">
        <v>6</v>
      </c>
      <c r="J21" s="73"/>
      <c r="K21" s="73"/>
      <c r="L21" s="64">
        <f>IF(YEAR(C21)&lt;1978,VLOOKUP(C21,IF(E21="Nữ",'[2]Tuổi nghỉ hưu 135'!$J$111:$N$254,'[2]Tuổi nghỉ hưu 135'!$C$51:$G$254),2,0),IF(E21="Nữ",60,62))</f>
        <v>60</v>
      </c>
      <c r="M21" s="25">
        <f>IF(YEAR(C21)&lt;1978,VLOOKUP(C21,IF(E21="Nữ",'[2]Tuổi nghỉ hưu 135'!$J$111:$N$254,'[2]Tuổi nghỉ hưu 135'!$C$51:$G$254),5,0),DATE(YEAR(C21)+IF(F21="Nữ",60,62),MONTH(C21)+1,DAY(C21)))</f>
        <v>56982</v>
      </c>
      <c r="N21" s="16" t="e">
        <f>DATEDIF(#REF!,M21,"Y")</f>
        <v>#REF!</v>
      </c>
      <c r="O21" s="16" t="e">
        <f>DATEDIF(#REF!,M21,"YM")</f>
        <v>#REF!</v>
      </c>
      <c r="P21" s="16" t="e">
        <f>N21*12+O21</f>
        <v>#REF!</v>
      </c>
      <c r="Q21" s="16" t="e">
        <f>IF(O21=0,N21,IF(AND(O21&gt;=1,O21&lt;=6),N21+0.5,N21+1))</f>
        <v>#REF!</v>
      </c>
      <c r="R21" s="105">
        <f t="shared" si="2"/>
        <v>246</v>
      </c>
      <c r="S21" s="16">
        <f t="shared" si="3"/>
        <v>20.5</v>
      </c>
      <c r="T21" s="105" t="e">
        <f>H21+IF((I21+#REF!)&gt;=12,1,0)</f>
        <v>#REF!</v>
      </c>
      <c r="U21" s="105" t="e">
        <f>MOD((I21+#REF!),12)</f>
        <v>#REF!</v>
      </c>
      <c r="V21" s="101"/>
    </row>
    <row r="22" spans="1:192" s="7" customFormat="1" ht="59.25" customHeight="1">
      <c r="A22" s="103">
        <v>12</v>
      </c>
      <c r="B22" s="104" t="s">
        <v>227</v>
      </c>
      <c r="C22" s="87">
        <v>34306</v>
      </c>
      <c r="D22" s="109" t="s">
        <v>228</v>
      </c>
      <c r="E22" s="70" t="s">
        <v>13</v>
      </c>
      <c r="F22" s="71" t="s">
        <v>43</v>
      </c>
      <c r="G22" s="72">
        <f>VLOOKUP(F22,[2]MA!$D$4:$E$13,2,0)</f>
        <v>1.33</v>
      </c>
      <c r="H22" s="73">
        <v>9</v>
      </c>
      <c r="I22" s="73">
        <v>11</v>
      </c>
      <c r="J22" s="73"/>
      <c r="K22" s="73"/>
      <c r="L22" s="64">
        <f>IF(YEAR(C22)&lt;1978,VLOOKUP(C22,IF(E22="Nữ",'[2]Tuổi nghỉ hưu 135'!$J$111:$N$254,'[2]Tuổi nghỉ hưu 135'!$C$51:$G$254),2,0),IF(E22="Nữ",60,62))</f>
        <v>62</v>
      </c>
      <c r="M22" s="25">
        <f>IF(YEAR(C22)&lt;1978,VLOOKUP(C22,IF(E22="Nữ",'[2]Tuổi nghỉ hưu 135'!$J$111:$N$254,'[2]Tuổi nghỉ hưu 135'!$C$51:$G$254),5,0),DATE(YEAR(C22)+IF(F22="Nữ",60,62),MONTH(C22)+1,DAY(C22)))</f>
        <v>56982</v>
      </c>
      <c r="N22" s="16" t="e">
        <f>DATEDIF(#REF!,M22,"Y")</f>
        <v>#REF!</v>
      </c>
      <c r="O22" s="16" t="e">
        <f>DATEDIF(#REF!,M22,"YM")</f>
        <v>#REF!</v>
      </c>
      <c r="P22" s="16" t="e">
        <f t="shared" ref="P22:P23" si="8">N22*12+O22</f>
        <v>#REF!</v>
      </c>
      <c r="Q22" s="16" t="e">
        <f t="shared" ref="Q22:Q23" si="9">IF(O22=0,N22,IF(AND(O22&gt;=1,O22&lt;=6),N22+0.5,N22+1))</f>
        <v>#REF!</v>
      </c>
      <c r="R22" s="105">
        <f t="shared" si="2"/>
        <v>119</v>
      </c>
      <c r="S22" s="16">
        <f t="shared" si="3"/>
        <v>10</v>
      </c>
      <c r="T22" s="105" t="e">
        <f>H22+IF((I22+#REF!)&gt;=12,1,0)</f>
        <v>#REF!</v>
      </c>
      <c r="U22" s="105" t="e">
        <f>MOD((I22+#REF!),12)</f>
        <v>#REF!</v>
      </c>
      <c r="V22" s="106"/>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row>
    <row r="23" spans="1:192" s="7" customFormat="1" ht="35.1" customHeight="1">
      <c r="A23" s="103">
        <v>13</v>
      </c>
      <c r="B23" s="110" t="s">
        <v>229</v>
      </c>
      <c r="C23" s="87">
        <v>34306</v>
      </c>
      <c r="D23" s="111" t="s">
        <v>230</v>
      </c>
      <c r="E23" s="70" t="s">
        <v>13</v>
      </c>
      <c r="F23" s="71" t="s">
        <v>40</v>
      </c>
      <c r="G23" s="72">
        <f>VLOOKUP(F23,[2]MA!$D$4:$E$13,2,0)</f>
        <v>1.33</v>
      </c>
      <c r="H23" s="73"/>
      <c r="I23" s="73"/>
      <c r="J23" s="73"/>
      <c r="K23" s="73" t="s">
        <v>156</v>
      </c>
      <c r="L23" s="64">
        <f>IF(YEAR(C23)&lt;1978,VLOOKUP(C23,IF(E23="Nữ",'[2]Tuổi nghỉ hưu 135'!$J$111:$N$254,'[2]Tuổi nghỉ hưu 135'!$C$51:$G$254),2,0),IF(E23="Nữ",60,62))</f>
        <v>62</v>
      </c>
      <c r="M23" s="25">
        <f>IF(YEAR(C23)&lt;1978,VLOOKUP(C23,IF(E23="Nữ",'[2]Tuổi nghỉ hưu 135'!$J$111:$N$254,'[2]Tuổi nghỉ hưu 135'!$C$51:$G$254),5,0),DATE(YEAR(C23)+IF(F23="Nữ",60,62),MONTH(C23)+1,DAY(C23)))</f>
        <v>56982</v>
      </c>
      <c r="N23" s="16" t="e">
        <f>DATEDIF(#REF!,M23,"Y")</f>
        <v>#REF!</v>
      </c>
      <c r="O23" s="16" t="e">
        <f>DATEDIF(#REF!,M23,"YM")</f>
        <v>#REF!</v>
      </c>
      <c r="P23" s="16" t="e">
        <f t="shared" si="8"/>
        <v>#REF!</v>
      </c>
      <c r="Q23" s="16" t="e">
        <f t="shared" si="9"/>
        <v>#REF!</v>
      </c>
      <c r="R23" s="105">
        <f t="shared" si="2"/>
        <v>0</v>
      </c>
      <c r="S23" s="16">
        <f t="shared" si="3"/>
        <v>0</v>
      </c>
      <c r="T23" s="105" t="e">
        <f>H23+IF((I23+#REF!)&gt;=12,1,0)</f>
        <v>#REF!</v>
      </c>
      <c r="U23" s="105" t="e">
        <f>MOD((I23+#REF!),12)</f>
        <v>#REF!</v>
      </c>
      <c r="V23" s="106"/>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row>
    <row r="24" spans="1:192" s="7" customFormat="1" ht="26.25" customHeight="1">
      <c r="A24" s="107" t="s">
        <v>104</v>
      </c>
      <c r="B24" s="152" t="s">
        <v>160</v>
      </c>
      <c r="C24" s="153"/>
      <c r="D24" s="154"/>
      <c r="E24" s="70"/>
      <c r="F24" s="71"/>
      <c r="G24" s="72"/>
      <c r="H24" s="73"/>
      <c r="I24" s="73"/>
      <c r="J24" s="73"/>
      <c r="K24" s="73"/>
      <c r="L24" s="64"/>
      <c r="M24" s="25"/>
      <c r="N24" s="16"/>
      <c r="O24" s="16"/>
      <c r="P24" s="16"/>
      <c r="Q24" s="16"/>
      <c r="R24" s="105"/>
      <c r="S24" s="16"/>
      <c r="T24" s="105"/>
      <c r="U24" s="105"/>
      <c r="V24" s="106"/>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row>
    <row r="25" spans="1:192" s="7" customFormat="1" ht="35.1" customHeight="1">
      <c r="A25" s="103">
        <v>14</v>
      </c>
      <c r="B25" s="104" t="s">
        <v>105</v>
      </c>
      <c r="C25" s="87">
        <v>34306</v>
      </c>
      <c r="D25" s="112">
        <v>33731</v>
      </c>
      <c r="E25" s="70" t="s">
        <v>6</v>
      </c>
      <c r="F25" s="71" t="s">
        <v>35</v>
      </c>
      <c r="G25" s="72">
        <f>VLOOKUP(F25,[3]MA!$D$4:$E$13,2,0)</f>
        <v>1.33</v>
      </c>
      <c r="H25" s="73">
        <v>8</v>
      </c>
      <c r="I25" s="73">
        <v>1</v>
      </c>
      <c r="J25" s="73"/>
      <c r="K25" s="73"/>
      <c r="L25" s="64">
        <f>IF(YEAR(C25)&lt;1978,VLOOKUP(C25,IF(E25="Nữ",'[3]Tuổi nghỉ hưu 135'!$J$111:$N$254,'[3]Tuổi nghỉ hưu 135'!$C$51:$G$254),2,0),IF(E25="Nữ",60,62))</f>
        <v>60</v>
      </c>
      <c r="M25" s="25">
        <f>IF(YEAR(C25)&lt;1978,VLOOKUP(C25,IF(E25="Nữ",'[3]Tuổi nghỉ hưu 135'!$J$111:$N$254,'[3]Tuổi nghỉ hưu 135'!$C$51:$G$254),5,0),DATE(YEAR(C25)+IF(F25="Nữ",60,62),MONTH(C25)+1,DAY(C25)))</f>
        <v>56982</v>
      </c>
      <c r="N25" s="16" t="e">
        <f>DATEDIF(#REF!,M25,"Y")</f>
        <v>#REF!</v>
      </c>
      <c r="O25" s="16" t="e">
        <f>DATEDIF(#REF!,M25,"YM")</f>
        <v>#REF!</v>
      </c>
      <c r="P25" s="16" t="e">
        <f t="shared" ref="P25" si="10">N25*12+O25</f>
        <v>#REF!</v>
      </c>
      <c r="Q25" s="16" t="e">
        <f t="shared" ref="Q25" si="11">IF(O25=0,N25,IF(AND(O25&gt;=1,O25&lt;=6),N25+0.5,N25+1))</f>
        <v>#REF!</v>
      </c>
      <c r="R25" s="105">
        <f t="shared" ref="R25:R30" si="12">H25*12+I25</f>
        <v>97</v>
      </c>
      <c r="S25" s="16">
        <f t="shared" ref="S25:S30" si="13">IF(I25=0,H25,IF(AND(I25&gt;=1,I25&lt;=6),H25+0.5,H25+1))</f>
        <v>8.5</v>
      </c>
      <c r="T25" s="105" t="e">
        <f>H25+IF((I25+#REF!)&gt;=12,1,0)</f>
        <v>#REF!</v>
      </c>
      <c r="U25" s="105" t="e">
        <f>MOD((I25+#REF!),12)</f>
        <v>#REF!</v>
      </c>
      <c r="V25" s="106"/>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row>
    <row r="26" spans="1:192" s="7" customFormat="1" ht="35.1" customHeight="1">
      <c r="A26" s="103">
        <v>15</v>
      </c>
      <c r="B26" s="78" t="s">
        <v>106</v>
      </c>
      <c r="C26" s="87">
        <v>34306</v>
      </c>
      <c r="D26" s="113" t="s">
        <v>258</v>
      </c>
      <c r="E26" s="70" t="s">
        <v>13</v>
      </c>
      <c r="F26" s="71" t="s">
        <v>37</v>
      </c>
      <c r="G26" s="72">
        <f>VLOOKUP(F26,[3]MA!$D$4:$E$13,2,0)</f>
        <v>1.33</v>
      </c>
      <c r="H26" s="73">
        <v>4</v>
      </c>
      <c r="I26" s="73">
        <v>9</v>
      </c>
      <c r="J26" s="73"/>
      <c r="K26" s="73"/>
      <c r="L26" s="64">
        <f>IF(YEAR(C26)&lt;1978,VLOOKUP(C26,IF(E26="Nữ",'[3]Tuổi nghỉ hưu 135'!$J$111:$N$254,'[3]Tuổi nghỉ hưu 135'!$C$51:$G$254),2,0),IF(E26="Nữ",60,62))</f>
        <v>62</v>
      </c>
      <c r="M26" s="25">
        <f>IF(YEAR(C26)&lt;1978,VLOOKUP(C26,IF(E26="Nữ",'[3]Tuổi nghỉ hưu 135'!$J$111:$N$254,'[3]Tuổi nghỉ hưu 135'!$C$51:$G$254),5,0),DATE(YEAR(C26)+IF(F26="Nữ",60,62),MONTH(C26)+1,DAY(C26)))</f>
        <v>56982</v>
      </c>
      <c r="N26" s="16" t="e">
        <f>DATEDIF(#REF!,M26,"Y")</f>
        <v>#REF!</v>
      </c>
      <c r="O26" s="16" t="e">
        <f>DATEDIF(#REF!,M26,"YM")</f>
        <v>#REF!</v>
      </c>
      <c r="P26" s="16" t="e">
        <f>N26*12+O26</f>
        <v>#REF!</v>
      </c>
      <c r="Q26" s="16" t="e">
        <f>IF(O26=0,N26,IF(AND(O26&gt;=1,O26&lt;=6),N26+0.5,N26+1))</f>
        <v>#REF!</v>
      </c>
      <c r="R26" s="105">
        <f t="shared" si="12"/>
        <v>57</v>
      </c>
      <c r="S26" s="16">
        <f t="shared" si="13"/>
        <v>5</v>
      </c>
      <c r="T26" s="105" t="e">
        <f>H26+IF((I26+#REF!)&gt;=12,1,0)</f>
        <v>#REF!</v>
      </c>
      <c r="U26" s="105" t="e">
        <f>MOD((I26+#REF!),12)</f>
        <v>#REF!</v>
      </c>
      <c r="V26" s="101"/>
    </row>
    <row r="27" spans="1:192" s="7" customFormat="1" ht="35.1" customHeight="1">
      <c r="A27" s="103">
        <v>16</v>
      </c>
      <c r="B27" s="78" t="s">
        <v>107</v>
      </c>
      <c r="C27" s="87">
        <v>34306</v>
      </c>
      <c r="D27" s="112">
        <v>28674</v>
      </c>
      <c r="E27" s="70" t="s">
        <v>6</v>
      </c>
      <c r="F27" s="71" t="s">
        <v>39</v>
      </c>
      <c r="G27" s="72">
        <f>VLOOKUP(F27,[3]MA!$D$4:$E$13,2,0)</f>
        <v>1.33</v>
      </c>
      <c r="H27" s="73">
        <v>27</v>
      </c>
      <c r="I27" s="73">
        <v>4</v>
      </c>
      <c r="J27" s="73"/>
      <c r="K27" s="73"/>
      <c r="L27" s="64">
        <f>IF(YEAR(C27)&lt;1978,VLOOKUP(C27,IF(E27="Nữ",'[3]Tuổi nghỉ hưu 135'!$J$111:$N$254,'[3]Tuổi nghỉ hưu 135'!$C$51:$G$254),2,0),IF(E27="Nữ",60,62))</f>
        <v>60</v>
      </c>
      <c r="M27" s="25">
        <f>IF(YEAR(C27)&lt;1978,VLOOKUP(C27,IF(E27="Nữ",'[3]Tuổi nghỉ hưu 135'!$J$111:$N$254,'[3]Tuổi nghỉ hưu 135'!$C$51:$G$254),5,0),DATE(YEAR(C27)+IF(F27="Nữ",60,62),MONTH(C27)+1,DAY(C27)))</f>
        <v>56982</v>
      </c>
      <c r="N27" s="16" t="e">
        <f>DATEDIF(#REF!,M27,"Y")</f>
        <v>#REF!</v>
      </c>
      <c r="O27" s="16" t="e">
        <f>DATEDIF(#REF!,M27,"YM")</f>
        <v>#REF!</v>
      </c>
      <c r="P27" s="16" t="e">
        <f t="shared" ref="P27" si="14">N27*12+O27</f>
        <v>#REF!</v>
      </c>
      <c r="Q27" s="16" t="e">
        <f t="shared" ref="Q27" si="15">IF(O27=0,N27,IF(AND(O27&gt;=1,O27&lt;=6),N27+0.5,N27+1))</f>
        <v>#REF!</v>
      </c>
      <c r="R27" s="105">
        <f t="shared" si="12"/>
        <v>328</v>
      </c>
      <c r="S27" s="16">
        <f t="shared" si="13"/>
        <v>27.5</v>
      </c>
      <c r="T27" s="105" t="e">
        <f>H27+IF((I27+#REF!)&gt;=12,1,0)</f>
        <v>#REF!</v>
      </c>
      <c r="U27" s="105" t="e">
        <f>MOD((I27+#REF!),12)</f>
        <v>#REF!</v>
      </c>
      <c r="V27" s="106"/>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row>
    <row r="28" spans="1:192" s="7" customFormat="1" ht="57.75" customHeight="1">
      <c r="A28" s="103">
        <v>17</v>
      </c>
      <c r="B28" s="104" t="s">
        <v>108</v>
      </c>
      <c r="C28" s="87">
        <v>34306</v>
      </c>
      <c r="D28" s="112">
        <v>30800</v>
      </c>
      <c r="E28" s="70" t="s">
        <v>13</v>
      </c>
      <c r="F28" s="71" t="s">
        <v>43</v>
      </c>
      <c r="G28" s="72">
        <f>VLOOKUP(F28,[3]MA!$D$4:$E$13,2,0)</f>
        <v>1.33</v>
      </c>
      <c r="H28" s="73">
        <v>8</v>
      </c>
      <c r="I28" s="73">
        <v>11</v>
      </c>
      <c r="J28" s="73"/>
      <c r="K28" s="73"/>
      <c r="L28" s="64">
        <f>IF(YEAR(C28)&lt;1978,VLOOKUP(C28,IF(E28="Nữ",'[3]Tuổi nghỉ hưu 135'!$J$111:$N$254,'[3]Tuổi nghỉ hưu 135'!$C$51:$G$254),2,0),IF(E28="Nữ",60,62))</f>
        <v>62</v>
      </c>
      <c r="M28" s="25">
        <f>IF(YEAR(C28)&lt;1978,VLOOKUP(C28,IF(E28="Nữ",'[3]Tuổi nghỉ hưu 135'!$J$111:$N$254,'[3]Tuổi nghỉ hưu 135'!$C$51:$G$254),5,0),DATE(YEAR(C28)+IF(F28="Nữ",60,62),MONTH(C28)+1,DAY(C28)))</f>
        <v>56982</v>
      </c>
      <c r="N28" s="16" t="e">
        <f>DATEDIF(#REF!,M28,"Y")</f>
        <v>#REF!</v>
      </c>
      <c r="O28" s="16" t="e">
        <f>DATEDIF(#REF!,M28,"YM")</f>
        <v>#REF!</v>
      </c>
      <c r="P28" s="16" t="e">
        <f>N28*12+O28</f>
        <v>#REF!</v>
      </c>
      <c r="Q28" s="16" t="e">
        <f>IF(O28=0,N28,IF(AND(O28&gt;=1,O28&lt;=6),N28+0.5,N28+1))</f>
        <v>#REF!</v>
      </c>
      <c r="R28" s="105">
        <f t="shared" si="12"/>
        <v>107</v>
      </c>
      <c r="S28" s="16">
        <f t="shared" si="13"/>
        <v>9</v>
      </c>
      <c r="T28" s="105" t="e">
        <f>H28+IF((I28+#REF!)&gt;=12,1,0)</f>
        <v>#REF!</v>
      </c>
      <c r="U28" s="105" t="e">
        <f>MOD((I28+#REF!),12)</f>
        <v>#REF!</v>
      </c>
      <c r="V28" s="101"/>
    </row>
    <row r="29" spans="1:192" s="7" customFormat="1" ht="35.1" customHeight="1">
      <c r="A29" s="103">
        <v>18</v>
      </c>
      <c r="B29" s="110" t="s">
        <v>109</v>
      </c>
      <c r="C29" s="87">
        <v>34306</v>
      </c>
      <c r="D29" s="114">
        <v>32022</v>
      </c>
      <c r="E29" s="70" t="s">
        <v>13</v>
      </c>
      <c r="F29" s="71" t="s">
        <v>36</v>
      </c>
      <c r="G29" s="72">
        <f>VLOOKUP(F29,[3]MA!$D$4:$E$13,2,0)</f>
        <v>1.33</v>
      </c>
      <c r="H29" s="73">
        <v>10</v>
      </c>
      <c r="I29" s="73">
        <v>0</v>
      </c>
      <c r="J29" s="73"/>
      <c r="K29" s="73"/>
      <c r="L29" s="64">
        <f>IF(YEAR(C29)&lt;1978,VLOOKUP(C29,IF(E29="Nữ",'[3]Tuổi nghỉ hưu 135'!$J$111:$N$254,'[3]Tuổi nghỉ hưu 135'!$C$51:$G$254),2,0),IF(E29="Nữ",60,62))</f>
        <v>62</v>
      </c>
      <c r="M29" s="25">
        <f>IF(YEAR(C29)&lt;1978,VLOOKUP(C29,IF(E29="Nữ",'[3]Tuổi nghỉ hưu 135'!$J$111:$N$254,'[3]Tuổi nghỉ hưu 135'!$C$51:$G$254),5,0),DATE(YEAR(C29)+IF(F29="Nữ",60,62),MONTH(C29)+1,DAY(C29)))</f>
        <v>56982</v>
      </c>
      <c r="N29" s="16" t="e">
        <f>DATEDIF(#REF!,M29,"Y")</f>
        <v>#REF!</v>
      </c>
      <c r="O29" s="16" t="e">
        <f>DATEDIF(#REF!,M29,"YM")</f>
        <v>#REF!</v>
      </c>
      <c r="P29" s="16" t="e">
        <f t="shared" ref="P29:P30" si="16">N29*12+O29</f>
        <v>#REF!</v>
      </c>
      <c r="Q29" s="16" t="e">
        <f t="shared" ref="Q29:Q30" si="17">IF(O29=0,N29,IF(AND(O29&gt;=1,O29&lt;=6),N29+0.5,N29+1))</f>
        <v>#REF!</v>
      </c>
      <c r="R29" s="105">
        <f t="shared" si="12"/>
        <v>120</v>
      </c>
      <c r="S29" s="16">
        <f t="shared" si="13"/>
        <v>10</v>
      </c>
      <c r="T29" s="105" t="e">
        <f>H29+IF((I29+#REF!)&gt;=12,1,0)</f>
        <v>#REF!</v>
      </c>
      <c r="U29" s="105" t="e">
        <f>MOD((I29+#REF!),12)</f>
        <v>#REF!</v>
      </c>
      <c r="V29" s="106"/>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row>
    <row r="30" spans="1:192" s="7" customFormat="1" ht="35.1" customHeight="1">
      <c r="A30" s="103">
        <v>19</v>
      </c>
      <c r="B30" s="110" t="s">
        <v>110</v>
      </c>
      <c r="C30" s="87">
        <v>34306</v>
      </c>
      <c r="D30" s="114" t="s">
        <v>111</v>
      </c>
      <c r="E30" s="70" t="s">
        <v>13</v>
      </c>
      <c r="F30" s="71" t="s">
        <v>36</v>
      </c>
      <c r="G30" s="72">
        <f>VLOOKUP(F30,[3]MA!$D$4:$E$13,2,0)</f>
        <v>1.33</v>
      </c>
      <c r="H30" s="73">
        <v>14</v>
      </c>
      <c r="I30" s="73">
        <v>10</v>
      </c>
      <c r="J30" s="73"/>
      <c r="K30" s="73"/>
      <c r="L30" s="64">
        <f>IF(YEAR(C30)&lt;1978,VLOOKUP(C30,IF(E30="Nữ",'[3]Tuổi nghỉ hưu 135'!$J$111:$N$254,'[3]Tuổi nghỉ hưu 135'!$C$51:$G$254),2,0),IF(E30="Nữ",60,62))</f>
        <v>62</v>
      </c>
      <c r="M30" s="25">
        <f>IF(YEAR(C30)&lt;1978,VLOOKUP(C30,IF(E30="Nữ",'[3]Tuổi nghỉ hưu 135'!$J$111:$N$254,'[3]Tuổi nghỉ hưu 135'!$C$51:$G$254),5,0),DATE(YEAR(C30)+IF(F30="Nữ",60,62),MONTH(C30)+1,DAY(C30)))</f>
        <v>56982</v>
      </c>
      <c r="N30" s="16" t="e">
        <f>DATEDIF(#REF!,M30,"Y")</f>
        <v>#REF!</v>
      </c>
      <c r="O30" s="16" t="e">
        <f>DATEDIF(#REF!,M30,"YM")</f>
        <v>#REF!</v>
      </c>
      <c r="P30" s="16" t="e">
        <f t="shared" si="16"/>
        <v>#REF!</v>
      </c>
      <c r="Q30" s="16" t="e">
        <f t="shared" si="17"/>
        <v>#REF!</v>
      </c>
      <c r="R30" s="105">
        <f t="shared" si="12"/>
        <v>178</v>
      </c>
      <c r="S30" s="16">
        <f t="shared" si="13"/>
        <v>15</v>
      </c>
      <c r="T30" s="105" t="e">
        <f>H30+IF((I30+#REF!)&gt;=12,1,0)</f>
        <v>#REF!</v>
      </c>
      <c r="U30" s="105" t="e">
        <f>MOD((I30+#REF!),12)</f>
        <v>#REF!</v>
      </c>
      <c r="V30" s="106"/>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row>
    <row r="31" spans="1:192" s="7" customFormat="1" ht="35.1" customHeight="1">
      <c r="A31" s="107" t="s">
        <v>241</v>
      </c>
      <c r="B31" s="80" t="s">
        <v>237</v>
      </c>
      <c r="C31" s="87"/>
      <c r="D31" s="115"/>
      <c r="E31" s="70"/>
      <c r="F31" s="71"/>
      <c r="G31" s="72"/>
      <c r="H31" s="73"/>
      <c r="I31" s="73"/>
      <c r="J31" s="73"/>
      <c r="K31" s="73"/>
      <c r="L31" s="64"/>
      <c r="M31" s="25"/>
      <c r="N31" s="16"/>
      <c r="O31" s="16"/>
      <c r="P31" s="16"/>
      <c r="Q31" s="16"/>
      <c r="R31" s="105"/>
      <c r="S31" s="16"/>
      <c r="T31" s="105"/>
      <c r="U31" s="105"/>
      <c r="V31" s="106"/>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row>
    <row r="32" spans="1:192" s="7" customFormat="1" ht="35.1" customHeight="1">
      <c r="A32" s="103">
        <v>20</v>
      </c>
      <c r="B32" s="78" t="s">
        <v>238</v>
      </c>
      <c r="C32" s="87">
        <v>34306</v>
      </c>
      <c r="D32" s="112">
        <v>27760</v>
      </c>
      <c r="E32" s="70" t="s">
        <v>6</v>
      </c>
      <c r="F32" s="71" t="s">
        <v>36</v>
      </c>
      <c r="G32" s="72">
        <f>VLOOKUP(F32,[4]MA!$D$4:$E$13,2,0)</f>
        <v>1.33</v>
      </c>
      <c r="H32" s="73">
        <v>19</v>
      </c>
      <c r="I32" s="73">
        <v>1</v>
      </c>
      <c r="J32" s="73"/>
      <c r="K32" s="73"/>
      <c r="L32" s="64">
        <f>IF(YEAR(C32)&lt;1978,VLOOKUP(C32,IF(E32="Nữ",'[4]Tuổi nghỉ hưu 135'!$J$111:$N$254,'[4]Tuổi nghỉ hưu 135'!$C$51:$G$254),2,0),IF(E32="Nữ",60,62))</f>
        <v>60</v>
      </c>
      <c r="M32" s="25">
        <f>IF(YEAR(C32)&lt;1978,VLOOKUP(C32,IF(E32="Nữ",'[4]Tuổi nghỉ hưu 135'!$J$111:$N$254,'[4]Tuổi nghỉ hưu 135'!$C$51:$G$254),5,0),DATE(YEAR(C32)+IF(F32="Nữ",60,62),MONTH(C32)+1,DAY(C32)))</f>
        <v>56982</v>
      </c>
      <c r="N32" s="16" t="e">
        <f>DATEDIF(#REF!,M32,"Y")</f>
        <v>#REF!</v>
      </c>
      <c r="O32" s="16" t="e">
        <f>DATEDIF(#REF!,M32,"YM")</f>
        <v>#REF!</v>
      </c>
      <c r="P32" s="16" t="e">
        <f t="shared" ref="P32" si="18">N32*12+O32</f>
        <v>#REF!</v>
      </c>
      <c r="Q32" s="16" t="e">
        <f t="shared" ref="Q32" si="19">IF(O32=0,N32,IF(AND(O32&gt;=1,O32&lt;=6),N32+0.5,N32+1))</f>
        <v>#REF!</v>
      </c>
      <c r="R32" s="105">
        <f>H32*12+I32</f>
        <v>229</v>
      </c>
      <c r="S32" s="16">
        <f>IF(I32=0,H32,IF(AND(I32&gt;=1,I32&lt;=6),H32+0.5,H32+1))</f>
        <v>19.5</v>
      </c>
      <c r="T32" s="105" t="e">
        <f>H32+IF((I32+#REF!)&gt;=12,1,0)</f>
        <v>#REF!</v>
      </c>
      <c r="U32" s="105" t="e">
        <f>MOD((I32+#REF!),12)</f>
        <v>#REF!</v>
      </c>
      <c r="V32" s="106"/>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row>
    <row r="33" spans="1:192" s="7" customFormat="1" ht="35.1" customHeight="1">
      <c r="A33" s="103">
        <v>21</v>
      </c>
      <c r="B33" s="78" t="s">
        <v>239</v>
      </c>
      <c r="C33" s="87">
        <v>34306</v>
      </c>
      <c r="D33" s="98">
        <v>31869</v>
      </c>
      <c r="E33" s="70" t="s">
        <v>13</v>
      </c>
      <c r="F33" s="71" t="s">
        <v>40</v>
      </c>
      <c r="G33" s="72">
        <f>VLOOKUP(F33,[4]MA!$D$4:$E$13,2,0)</f>
        <v>1.33</v>
      </c>
      <c r="H33" s="73">
        <v>8</v>
      </c>
      <c r="I33" s="73">
        <v>11</v>
      </c>
      <c r="J33" s="73"/>
      <c r="K33" s="73"/>
      <c r="L33" s="64">
        <f>IF(YEAR(C33)&lt;1978,VLOOKUP(C33,IF(E33="Nữ",'[4]Tuổi nghỉ hưu 135'!$J$111:$N$254,'[4]Tuổi nghỉ hưu 135'!$C$51:$G$254),2,0),IF(E33="Nữ",60,62))</f>
        <v>62</v>
      </c>
      <c r="M33" s="25">
        <f>IF(YEAR(C33)&lt;1978,VLOOKUP(C33,IF(E33="Nữ",'[4]Tuổi nghỉ hưu 135'!$J$111:$N$254,'[4]Tuổi nghỉ hưu 135'!$C$51:$G$254),5,0),DATE(YEAR(C33)+IF(F33="Nữ",60,62),MONTH(C33)+1,DAY(C33)))</f>
        <v>56982</v>
      </c>
      <c r="N33" s="16" t="e">
        <f>DATEDIF(#REF!,M33,"Y")</f>
        <v>#REF!</v>
      </c>
      <c r="O33" s="16" t="e">
        <f>DATEDIF(#REF!,M33,"YM")</f>
        <v>#REF!</v>
      </c>
      <c r="P33" s="16" t="e">
        <f>N33*12+O33</f>
        <v>#REF!</v>
      </c>
      <c r="Q33" s="16" t="e">
        <f>IF(O33=0,N33,IF(AND(O33&gt;=1,O33&lt;=6),N33+0.5,N33+1))</f>
        <v>#REF!</v>
      </c>
      <c r="R33" s="105">
        <f>H33*12+I33</f>
        <v>107</v>
      </c>
      <c r="S33" s="16">
        <f>IF(I33=0,H33,IF(AND(I33&gt;=1,I33&lt;=6),H33+0.5,H33+1))</f>
        <v>9</v>
      </c>
      <c r="T33" s="105" t="e">
        <f>H33+IF((I33+#REF!)&gt;=12,1,0)</f>
        <v>#REF!</v>
      </c>
      <c r="U33" s="105" t="e">
        <f>MOD((I33+#REF!),12)</f>
        <v>#REF!</v>
      </c>
      <c r="V33" s="101"/>
    </row>
    <row r="34" spans="1:192" s="7" customFormat="1" ht="35.1" customHeight="1">
      <c r="A34" s="103">
        <v>22</v>
      </c>
      <c r="B34" s="78" t="s">
        <v>240</v>
      </c>
      <c r="C34" s="87">
        <v>34306</v>
      </c>
      <c r="D34" s="98">
        <v>29448</v>
      </c>
      <c r="E34" s="70" t="s">
        <v>6</v>
      </c>
      <c r="F34" s="71" t="s">
        <v>42</v>
      </c>
      <c r="G34" s="72">
        <f>VLOOKUP(F34,[4]MA!$D$4:$E$13,2,0)</f>
        <v>1.33</v>
      </c>
      <c r="H34" s="73">
        <v>25</v>
      </c>
      <c r="I34" s="73">
        <v>1</v>
      </c>
      <c r="J34" s="73"/>
      <c r="K34" s="73"/>
      <c r="L34" s="64">
        <f>IF(YEAR(C34)&lt;1978,VLOOKUP(C34,IF(E34="Nữ",'[4]Tuổi nghỉ hưu 135'!$J$111:$N$254,'[4]Tuổi nghỉ hưu 135'!$C$51:$G$254),2,0),IF(E34="Nữ",60,62))</f>
        <v>60</v>
      </c>
      <c r="M34" s="25">
        <f>IF(YEAR(C34)&lt;1978,VLOOKUP(C34,IF(E34="Nữ",'[4]Tuổi nghỉ hưu 135'!$J$111:$N$254,'[4]Tuổi nghỉ hưu 135'!$C$51:$G$254),5,0),DATE(YEAR(C34)+IF(F34="Nữ",60,62),MONTH(C34)+1,DAY(C34)))</f>
        <v>56982</v>
      </c>
      <c r="N34" s="16" t="e">
        <f>DATEDIF(#REF!,M34,"Y")</f>
        <v>#REF!</v>
      </c>
      <c r="O34" s="16" t="e">
        <f>DATEDIF(#REF!,M34,"YM")</f>
        <v>#REF!</v>
      </c>
      <c r="P34" s="16" t="e">
        <f t="shared" ref="P34" si="20">N34*12+O34</f>
        <v>#REF!</v>
      </c>
      <c r="Q34" s="16" t="e">
        <f t="shared" ref="Q34" si="21">IF(O34=0,N34,IF(AND(O34&gt;=1,O34&lt;=6),N34+0.5,N34+1))</f>
        <v>#REF!</v>
      </c>
      <c r="R34" s="105">
        <f>H34*12+I34</f>
        <v>301</v>
      </c>
      <c r="S34" s="16">
        <f>IF(I34=0,H34,IF(AND(I34&gt;=1,I34&lt;=6),H34+0.5,H34+1))</f>
        <v>25.5</v>
      </c>
      <c r="T34" s="105" t="e">
        <f>H34+IF((I34+#REF!)&gt;=12,1,0)</f>
        <v>#REF!</v>
      </c>
      <c r="U34" s="105" t="e">
        <f>MOD((I34+#REF!),12)</f>
        <v>#REF!</v>
      </c>
      <c r="V34" s="106"/>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row>
    <row r="35" spans="1:192" s="7" customFormat="1" ht="35.1" customHeight="1">
      <c r="A35" s="107" t="s">
        <v>242</v>
      </c>
      <c r="B35" s="80" t="s">
        <v>154</v>
      </c>
      <c r="C35" s="116"/>
      <c r="D35" s="117"/>
      <c r="E35" s="70"/>
      <c r="F35" s="71"/>
      <c r="G35" s="72"/>
      <c r="H35" s="73"/>
      <c r="I35" s="73"/>
      <c r="J35" s="73"/>
      <c r="K35" s="73"/>
      <c r="L35" s="64"/>
      <c r="M35" s="25"/>
      <c r="N35" s="16"/>
      <c r="O35" s="16"/>
      <c r="P35" s="16"/>
      <c r="Q35" s="16"/>
      <c r="R35" s="105"/>
      <c r="S35" s="16"/>
      <c r="T35" s="105"/>
      <c r="U35" s="105"/>
      <c r="V35" s="106"/>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row>
    <row r="36" spans="1:192" s="7" customFormat="1" ht="35.1" customHeight="1">
      <c r="A36" s="103">
        <v>23</v>
      </c>
      <c r="B36" s="104" t="s">
        <v>137</v>
      </c>
      <c r="C36" s="70">
        <f t="shared" ref="C36:C42" si="22">DATE(YEAR(D36),MONTH(D36),1)</f>
        <v>30529</v>
      </c>
      <c r="D36" s="96">
        <v>30544</v>
      </c>
      <c r="E36" s="70" t="s">
        <v>6</v>
      </c>
      <c r="F36" s="71" t="s">
        <v>34</v>
      </c>
      <c r="G36" s="72">
        <f>VLOOKUP(F36,[5]MA!$D$4:$E$13,2,0)</f>
        <v>1.33</v>
      </c>
      <c r="H36" s="73">
        <v>2</v>
      </c>
      <c r="I36" s="73">
        <v>10</v>
      </c>
      <c r="J36" s="73"/>
      <c r="K36" s="73"/>
      <c r="L36" s="64">
        <f>IF(YEAR(C36)&lt;1978,VLOOKUP(C36,IF(E36="Nữ",'[5]Tuổi nghỉ hưu 135'!$J$111:$N$254,'[5]Tuổi nghỉ hưu 135'!$C$51:$G$254),2,0),IF(E36="Nữ",60,62))</f>
        <v>60</v>
      </c>
      <c r="M36" s="25">
        <f>IF(YEAR(C36)&lt;1978,VLOOKUP(C36,IF(E36="Nữ",'[5]Tuổi nghỉ hưu 135'!$J$111:$N$254,'[5]Tuổi nghỉ hưu 135'!$C$51:$G$254),5,0),DATE(YEAR(C36)+IF(F36="Nữ",60,62),MONTH(C36)+1,DAY(C36)))</f>
        <v>53206</v>
      </c>
      <c r="N36" s="16" t="e">
        <f>DATEDIF(#REF!,M36,"Y")</f>
        <v>#REF!</v>
      </c>
      <c r="O36" s="16" t="e">
        <f>DATEDIF(#REF!,M36,"YM")</f>
        <v>#REF!</v>
      </c>
      <c r="P36" s="16" t="e">
        <f t="shared" ref="P36:P43" si="23">N36*12+O36</f>
        <v>#REF!</v>
      </c>
      <c r="Q36" s="16" t="e">
        <f t="shared" ref="Q36:Q43" si="24">IF(O36=0,N36,IF(AND(O36&gt;=1,O36&lt;=6),N36+0.5,N36+1))</f>
        <v>#REF!</v>
      </c>
      <c r="R36" s="105">
        <f t="shared" ref="R36:R43" si="25">H36*12+I36</f>
        <v>34</v>
      </c>
      <c r="S36" s="16">
        <f t="shared" ref="S36:S43" si="26">IF(I36=0,H36,IF(AND(I36&gt;=1,I36&lt;=6),H36+0.5,H36+1))</f>
        <v>3</v>
      </c>
      <c r="T36" s="105" t="e">
        <f>H36+IF((I36+#REF!)&gt;=12,1,0)</f>
        <v>#REF!</v>
      </c>
      <c r="U36" s="105" t="e">
        <f>MOD((I36+#REF!),12)</f>
        <v>#REF!</v>
      </c>
      <c r="V36" s="106"/>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row>
    <row r="37" spans="1:192" s="7" customFormat="1" ht="35.1" customHeight="1">
      <c r="A37" s="103">
        <v>24</v>
      </c>
      <c r="B37" s="78" t="s">
        <v>138</v>
      </c>
      <c r="C37" s="70">
        <f t="shared" si="22"/>
        <v>32174</v>
      </c>
      <c r="D37" s="96">
        <v>32193</v>
      </c>
      <c r="E37" s="70" t="s">
        <v>13</v>
      </c>
      <c r="F37" s="71" t="s">
        <v>35</v>
      </c>
      <c r="G37" s="72">
        <f>VLOOKUP(F37,[5]MA!$D$4:$E$13,2,0)</f>
        <v>1.33</v>
      </c>
      <c r="H37" s="73">
        <v>12</v>
      </c>
      <c r="I37" s="73">
        <v>8</v>
      </c>
      <c r="J37" s="73"/>
      <c r="K37" s="73"/>
      <c r="L37" s="64">
        <f>IF(YEAR(C37)&lt;1978,VLOOKUP(C37,IF(E37="Nữ",'[5]Tuổi nghỉ hưu 135'!$J$111:$N$254,'[5]Tuổi nghỉ hưu 135'!$C$51:$G$254),2,0),IF(E37="Nữ",60,62))</f>
        <v>62</v>
      </c>
      <c r="M37" s="25">
        <f>IF(YEAR(C37)&lt;1978,VLOOKUP(C37,IF(E37="Nữ",'[5]Tuổi nghỉ hưu 135'!$J$111:$N$254,'[5]Tuổi nghỉ hưu 135'!$C$51:$G$254),5,0),DATE(YEAR(C37)+IF(F37="Nữ",60,62),MONTH(C37)+1,DAY(C37)))</f>
        <v>54848</v>
      </c>
      <c r="N37" s="16" t="e">
        <f>DATEDIF(#REF!,M37,"Y")</f>
        <v>#REF!</v>
      </c>
      <c r="O37" s="16" t="e">
        <f>DATEDIF(#REF!,M37,"YM")</f>
        <v>#REF!</v>
      </c>
      <c r="P37" s="16" t="e">
        <f t="shared" si="23"/>
        <v>#REF!</v>
      </c>
      <c r="Q37" s="16" t="e">
        <f t="shared" si="24"/>
        <v>#REF!</v>
      </c>
      <c r="R37" s="105">
        <f t="shared" si="25"/>
        <v>152</v>
      </c>
      <c r="S37" s="16">
        <f t="shared" si="26"/>
        <v>13</v>
      </c>
      <c r="T37" s="105" t="e">
        <f>H37+IF((I37+#REF!)&gt;=12,1,0)</f>
        <v>#REF!</v>
      </c>
      <c r="U37" s="105" t="e">
        <f>MOD((I37+#REF!),12)</f>
        <v>#REF!</v>
      </c>
      <c r="V37" s="106"/>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row>
    <row r="38" spans="1:192" s="7" customFormat="1" ht="35.1" customHeight="1">
      <c r="A38" s="103">
        <v>25</v>
      </c>
      <c r="B38" s="104" t="s">
        <v>139</v>
      </c>
      <c r="C38" s="70">
        <f t="shared" si="22"/>
        <v>25689</v>
      </c>
      <c r="D38" s="96">
        <v>25707</v>
      </c>
      <c r="E38" s="70" t="s">
        <v>6</v>
      </c>
      <c r="F38" s="71" t="s">
        <v>36</v>
      </c>
      <c r="G38" s="72">
        <f>VLOOKUP(F38,[5]MA!$D$4:$E$13,2,0)</f>
        <v>1.33</v>
      </c>
      <c r="H38" s="73">
        <v>2</v>
      </c>
      <c r="I38" s="73">
        <v>10</v>
      </c>
      <c r="J38" s="73"/>
      <c r="K38" s="73"/>
      <c r="L38" s="64">
        <f>IF(YEAR(C38)&lt;1978,VLOOKUP(C38,IF(E38="Nữ",'[5]Tuổi nghỉ hưu 135'!$J$111:$N$254,'[5]Tuổi nghỉ hưu 135'!$C$51:$G$254),2,0),IF(E38="Nữ",60,62))</f>
        <v>57.04</v>
      </c>
      <c r="M38" s="25">
        <f>IF(YEAR(C38)&lt;1978,VLOOKUP(C38,IF(E38="Nữ",'[5]Tuổi nghỉ hưu 135'!$J$111:$N$254,'[5]Tuổi nghỉ hưu 135'!$C$51:$G$254),5,0),DATE(YEAR(C38)+IF(F38="Nữ",60,62),MONTH(C38)+1,DAY(C38)))</f>
        <v>46661</v>
      </c>
      <c r="N38" s="16" t="e">
        <f>DATEDIF(#REF!,M38,"Y")</f>
        <v>#REF!</v>
      </c>
      <c r="O38" s="16" t="e">
        <f>DATEDIF(#REF!,M38,"YM")</f>
        <v>#REF!</v>
      </c>
      <c r="P38" s="16" t="e">
        <f t="shared" si="23"/>
        <v>#REF!</v>
      </c>
      <c r="Q38" s="16" t="e">
        <f t="shared" si="24"/>
        <v>#REF!</v>
      </c>
      <c r="R38" s="105">
        <f t="shared" si="25"/>
        <v>34</v>
      </c>
      <c r="S38" s="16">
        <f t="shared" si="26"/>
        <v>3</v>
      </c>
      <c r="T38" s="105" t="e">
        <f>H38+IF((I38+#REF!)&gt;=12,1,0)</f>
        <v>#REF!</v>
      </c>
      <c r="U38" s="105" t="e">
        <f>MOD((I38+#REF!),12)</f>
        <v>#REF!</v>
      </c>
      <c r="V38" s="106"/>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row>
    <row r="39" spans="1:192" s="7" customFormat="1" ht="35.1" customHeight="1">
      <c r="A39" s="103">
        <v>26</v>
      </c>
      <c r="B39" s="78" t="s">
        <v>140</v>
      </c>
      <c r="C39" s="70">
        <f t="shared" si="22"/>
        <v>34060</v>
      </c>
      <c r="D39" s="96">
        <v>34063</v>
      </c>
      <c r="E39" s="70" t="s">
        <v>13</v>
      </c>
      <c r="F39" s="71" t="s">
        <v>37</v>
      </c>
      <c r="G39" s="72">
        <f>VLOOKUP(F39,[5]MA!$D$4:$E$13,2,0)</f>
        <v>1.33</v>
      </c>
      <c r="H39" s="73">
        <v>5</v>
      </c>
      <c r="I39" s="73">
        <v>2</v>
      </c>
      <c r="J39" s="73"/>
      <c r="K39" s="73"/>
      <c r="L39" s="64">
        <f>IF(YEAR(C39)&lt;1978,VLOOKUP(C39,IF(E39="Nữ",'[5]Tuổi nghỉ hưu 135'!$J$111:$N$254,'[5]Tuổi nghỉ hưu 135'!$C$51:$G$254),2,0),IF(E39="Nữ",60,62))</f>
        <v>62</v>
      </c>
      <c r="M39" s="25">
        <f>IF(YEAR(C39)&lt;1978,VLOOKUP(C39,IF(E39="Nữ",'[5]Tuổi nghỉ hưu 135'!$J$111:$N$254,'[5]Tuổi nghỉ hưu 135'!$C$51:$G$254),5,0),DATE(YEAR(C39)+IF(F39="Nữ",60,62),MONTH(C39)+1,DAY(C39)))</f>
        <v>56735</v>
      </c>
      <c r="N39" s="16" t="e">
        <f>DATEDIF(#REF!,M39,"Y")</f>
        <v>#REF!</v>
      </c>
      <c r="O39" s="16" t="e">
        <f>DATEDIF(#REF!,M39,"YM")</f>
        <v>#REF!</v>
      </c>
      <c r="P39" s="16" t="e">
        <f t="shared" si="23"/>
        <v>#REF!</v>
      </c>
      <c r="Q39" s="16" t="e">
        <f t="shared" si="24"/>
        <v>#REF!</v>
      </c>
      <c r="R39" s="105">
        <f t="shared" si="25"/>
        <v>62</v>
      </c>
      <c r="S39" s="16">
        <f t="shared" si="26"/>
        <v>5.5</v>
      </c>
      <c r="T39" s="105" t="e">
        <f>H39+IF((I39+#REF!)&gt;=12,1,0)</f>
        <v>#REF!</v>
      </c>
      <c r="U39" s="105" t="e">
        <f>MOD((I39+#REF!),12)</f>
        <v>#REF!</v>
      </c>
      <c r="V39" s="106"/>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row>
    <row r="40" spans="1:192" s="7" customFormat="1" ht="35.1" customHeight="1">
      <c r="A40" s="103">
        <v>27</v>
      </c>
      <c r="B40" s="78" t="s">
        <v>141</v>
      </c>
      <c r="C40" s="70">
        <f t="shared" si="22"/>
        <v>33178</v>
      </c>
      <c r="D40" s="96">
        <v>33200</v>
      </c>
      <c r="E40" s="70" t="s">
        <v>6</v>
      </c>
      <c r="F40" s="71" t="s">
        <v>39</v>
      </c>
      <c r="G40" s="72">
        <f>VLOOKUP(F40,[5]MA!$D$4:$E$13,2,0)</f>
        <v>1.33</v>
      </c>
      <c r="H40" s="73">
        <v>7</v>
      </c>
      <c r="I40" s="73">
        <v>10</v>
      </c>
      <c r="J40" s="73"/>
      <c r="K40" s="73"/>
      <c r="L40" s="64">
        <f>IF(YEAR(C40)&lt;1978,VLOOKUP(C40,IF(E40="Nữ",'[5]Tuổi nghỉ hưu 135'!$J$111:$N$254,'[5]Tuổi nghỉ hưu 135'!$C$51:$G$254),2,0),IF(E40="Nữ",60,62))</f>
        <v>60</v>
      </c>
      <c r="M40" s="25">
        <f>IF(YEAR(C40)&lt;1978,VLOOKUP(C40,IF(E40="Nữ",'[5]Tuổi nghỉ hưu 135'!$J$111:$N$254,'[5]Tuổi nghỉ hưu 135'!$C$51:$G$254),5,0),DATE(YEAR(C40)+IF(F40="Nữ",60,62),MONTH(C40)+1,DAY(C40)))</f>
        <v>55854</v>
      </c>
      <c r="N40" s="16" t="e">
        <f>DATEDIF(#REF!,M40,"Y")</f>
        <v>#REF!</v>
      </c>
      <c r="O40" s="16" t="e">
        <f>DATEDIF(#REF!,M40,"YM")</f>
        <v>#REF!</v>
      </c>
      <c r="P40" s="16" t="e">
        <f t="shared" si="23"/>
        <v>#REF!</v>
      </c>
      <c r="Q40" s="16" t="e">
        <f t="shared" si="24"/>
        <v>#REF!</v>
      </c>
      <c r="R40" s="105">
        <f t="shared" si="25"/>
        <v>94</v>
      </c>
      <c r="S40" s="16">
        <f t="shared" si="26"/>
        <v>8</v>
      </c>
      <c r="T40" s="105" t="e">
        <f>H40+IF((I40+#REF!)&gt;=12,1,0)</f>
        <v>#REF!</v>
      </c>
      <c r="U40" s="105" t="e">
        <f>MOD((I40+#REF!),12)</f>
        <v>#REF!</v>
      </c>
      <c r="V40" s="106"/>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row>
    <row r="41" spans="1:192" s="7" customFormat="1" ht="35.1" customHeight="1">
      <c r="A41" s="103">
        <v>28</v>
      </c>
      <c r="B41" s="78" t="s">
        <v>142</v>
      </c>
      <c r="C41" s="70">
        <f t="shared" si="22"/>
        <v>31168</v>
      </c>
      <c r="D41" s="96">
        <v>31180</v>
      </c>
      <c r="E41" s="70" t="s">
        <v>13</v>
      </c>
      <c r="F41" s="71" t="s">
        <v>42</v>
      </c>
      <c r="G41" s="72">
        <f>VLOOKUP(F41,[5]MA!$D$4:$E$13,2,0)</f>
        <v>1.33</v>
      </c>
      <c r="H41" s="73">
        <v>3</v>
      </c>
      <c r="I41" s="73">
        <v>6</v>
      </c>
      <c r="J41" s="73"/>
      <c r="K41" s="73"/>
      <c r="L41" s="64">
        <f>IF(YEAR(C41)&lt;1978,VLOOKUP(C41,IF(E41="Nữ",'[5]Tuổi nghỉ hưu 135'!$J$111:$N$254,'[5]Tuổi nghỉ hưu 135'!$C$51:$G$254),2,0),IF(E41="Nữ",60,62))</f>
        <v>62</v>
      </c>
      <c r="M41" s="25">
        <f>IF(YEAR(C41)&lt;1978,VLOOKUP(C41,IF(E41="Nữ",'[5]Tuổi nghỉ hưu 135'!$J$111:$N$254,'[5]Tuổi nghỉ hưu 135'!$C$51:$G$254),5,0),DATE(YEAR(C41)+IF(F41="Nữ",60,62),MONTH(C41)+1,DAY(C41)))</f>
        <v>53844</v>
      </c>
      <c r="N41" s="16" t="e">
        <f>DATEDIF(#REF!,M41,"Y")</f>
        <v>#REF!</v>
      </c>
      <c r="O41" s="16" t="e">
        <f>DATEDIF(#REF!,M41,"YM")</f>
        <v>#REF!</v>
      </c>
      <c r="P41" s="16" t="e">
        <f t="shared" si="23"/>
        <v>#REF!</v>
      </c>
      <c r="Q41" s="16" t="e">
        <f t="shared" si="24"/>
        <v>#REF!</v>
      </c>
      <c r="R41" s="105">
        <f t="shared" si="25"/>
        <v>42</v>
      </c>
      <c r="S41" s="16">
        <f t="shared" si="26"/>
        <v>3.5</v>
      </c>
      <c r="T41" s="105" t="e">
        <f>H41+IF((I41+#REF!)&gt;=12,1,0)</f>
        <v>#REF!</v>
      </c>
      <c r="U41" s="105" t="e">
        <f>MOD((I41+#REF!),12)</f>
        <v>#REF!</v>
      </c>
      <c r="V41" s="106"/>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row>
    <row r="42" spans="1:192" s="7" customFormat="1" ht="67.5" customHeight="1">
      <c r="A42" s="103">
        <v>29</v>
      </c>
      <c r="B42" s="104" t="s">
        <v>143</v>
      </c>
      <c r="C42" s="70">
        <f t="shared" si="22"/>
        <v>31533</v>
      </c>
      <c r="D42" s="96">
        <v>31559</v>
      </c>
      <c r="E42" s="70" t="s">
        <v>6</v>
      </c>
      <c r="F42" s="71" t="s">
        <v>43</v>
      </c>
      <c r="G42" s="72">
        <f>VLOOKUP(F42,[5]MA!$D$4:$E$13,2,0)</f>
        <v>1.33</v>
      </c>
      <c r="H42" s="73">
        <v>13</v>
      </c>
      <c r="I42" s="73">
        <v>3</v>
      </c>
      <c r="J42" s="73"/>
      <c r="K42" s="73"/>
      <c r="L42" s="64">
        <f>IF(YEAR(C42)&lt;1978,VLOOKUP(C42,IF(E42="Nữ",'[5]Tuổi nghỉ hưu 135'!$J$111:$N$254,'[5]Tuổi nghỉ hưu 135'!$C$51:$G$254),2,0),IF(E42="Nữ",60,62))</f>
        <v>60</v>
      </c>
      <c r="M42" s="25">
        <f>IF(YEAR(C42)&lt;1978,VLOOKUP(C42,IF(E42="Nữ",'[5]Tuổi nghỉ hưu 135'!$J$111:$N$254,'[5]Tuổi nghỉ hưu 135'!$C$51:$G$254),5,0),DATE(YEAR(C42)+IF(F42="Nữ",60,62),MONTH(C42)+1,DAY(C42)))</f>
        <v>54210</v>
      </c>
      <c r="N42" s="16" t="e">
        <f>DATEDIF(#REF!,M42,"Y")</f>
        <v>#REF!</v>
      </c>
      <c r="O42" s="16" t="e">
        <f>DATEDIF(#REF!,M42,"YM")</f>
        <v>#REF!</v>
      </c>
      <c r="P42" s="16" t="e">
        <f t="shared" si="23"/>
        <v>#REF!</v>
      </c>
      <c r="Q42" s="16" t="e">
        <f t="shared" si="24"/>
        <v>#REF!</v>
      </c>
      <c r="R42" s="105">
        <f t="shared" si="25"/>
        <v>159</v>
      </c>
      <c r="S42" s="16">
        <f t="shared" si="26"/>
        <v>13.5</v>
      </c>
      <c r="T42" s="105" t="e">
        <f>H42+IF((I42+#REF!)&gt;=12,1,0)</f>
        <v>#REF!</v>
      </c>
      <c r="U42" s="105" t="e">
        <f>MOD((I42+#REF!),12)</f>
        <v>#REF!</v>
      </c>
      <c r="V42" s="106"/>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row>
    <row r="43" spans="1:192" s="51" customFormat="1" ht="35.1" customHeight="1">
      <c r="A43" s="103">
        <v>30</v>
      </c>
      <c r="B43" s="78" t="s">
        <v>155</v>
      </c>
      <c r="C43" s="118">
        <v>34820</v>
      </c>
      <c r="D43" s="98">
        <v>19360</v>
      </c>
      <c r="E43" s="70" t="s">
        <v>13</v>
      </c>
      <c r="F43" s="71" t="s">
        <v>40</v>
      </c>
      <c r="G43" s="72">
        <f>VLOOKUP(F43,[6]MA!$D$4:$E$13,2,0)</f>
        <v>1.33</v>
      </c>
      <c r="H43" s="73">
        <v>10</v>
      </c>
      <c r="I43" s="73">
        <v>6</v>
      </c>
      <c r="J43" s="73"/>
      <c r="K43" s="73" t="s">
        <v>156</v>
      </c>
      <c r="L43" s="65">
        <f>IF(YEAR(C43)&lt;1978,VLOOKUP(C43,IF(E43="Nữ",'[6]Tuổi nghỉ hưu 135'!$J$111:$N$254,'[6]Tuổi nghỉ hưu 135'!$C$51:$G$254),2,0),IF(E43="Nữ",60,62))</f>
        <v>62</v>
      </c>
      <c r="M43" s="49">
        <f>IF(YEAR(C43)&lt;1978,VLOOKUP(C43,IF(E43="Nữ",'[6]Tuổi nghỉ hưu 135'!$J$111:$N$254,'[6]Tuổi nghỉ hưu 135'!$C$51:$G$254),5,0),DATE(YEAR(C43)+IF(F43="Nữ",60,62),MONTH(C43)+1,DAY(C43)))</f>
        <v>57497</v>
      </c>
      <c r="N43" s="50" t="e">
        <f>DATEDIF(#REF!,M43,"Y")</f>
        <v>#REF!</v>
      </c>
      <c r="O43" s="50" t="e">
        <f>DATEDIF(#REF!,M43,"YM")</f>
        <v>#REF!</v>
      </c>
      <c r="P43" s="50" t="e">
        <f t="shared" si="23"/>
        <v>#REF!</v>
      </c>
      <c r="Q43" s="50" t="e">
        <f t="shared" si="24"/>
        <v>#REF!</v>
      </c>
      <c r="R43" s="119">
        <f t="shared" si="25"/>
        <v>126</v>
      </c>
      <c r="S43" s="50">
        <f t="shared" si="26"/>
        <v>10.5</v>
      </c>
      <c r="T43" s="119" t="e">
        <f>H43+IF((I43+#REF!)&gt;=12,1,0)</f>
        <v>#REF!</v>
      </c>
      <c r="U43" s="119" t="e">
        <f>MOD((I43+#REF!),12)</f>
        <v>#REF!</v>
      </c>
      <c r="V43" s="120"/>
    </row>
    <row r="44" spans="1:192" s="51" customFormat="1" ht="35.1" customHeight="1">
      <c r="A44" s="107" t="s">
        <v>243</v>
      </c>
      <c r="B44" s="80" t="s">
        <v>158</v>
      </c>
      <c r="C44" s="118"/>
      <c r="D44" s="118"/>
      <c r="E44" s="70"/>
      <c r="F44" s="71"/>
      <c r="G44" s="72"/>
      <c r="H44" s="73"/>
      <c r="I44" s="73"/>
      <c r="J44" s="73"/>
      <c r="K44" s="73"/>
      <c r="L44" s="65"/>
      <c r="M44" s="49"/>
      <c r="N44" s="50"/>
      <c r="O44" s="50"/>
      <c r="P44" s="50"/>
      <c r="Q44" s="50"/>
      <c r="R44" s="119"/>
      <c r="S44" s="50"/>
      <c r="T44" s="119"/>
      <c r="U44" s="119"/>
      <c r="V44" s="120"/>
    </row>
    <row r="45" spans="1:192" s="7" customFormat="1" ht="35.1" customHeight="1">
      <c r="A45" s="103">
        <v>31</v>
      </c>
      <c r="B45" s="104" t="s">
        <v>94</v>
      </c>
      <c r="C45" s="87">
        <v>34306</v>
      </c>
      <c r="D45" s="98" t="s">
        <v>95</v>
      </c>
      <c r="E45" s="70" t="s">
        <v>13</v>
      </c>
      <c r="F45" s="71" t="s">
        <v>34</v>
      </c>
      <c r="G45" s="72">
        <f>VLOOKUP(F45,[7]MA!$D$4:$E$13,2,0)</f>
        <v>1.33</v>
      </c>
      <c r="H45" s="73">
        <v>13</v>
      </c>
      <c r="I45" s="73">
        <v>7</v>
      </c>
      <c r="J45" s="73"/>
      <c r="K45" s="73"/>
      <c r="L45" s="64">
        <f>IF(YEAR(C45)&lt;1978,VLOOKUP(C45,IF(E45="Nữ",'[7]Tuổi nghỉ hưu 135'!$J$111:$N$254,'[7]Tuổi nghỉ hưu 135'!$C$51:$G$254),2,0),IF(E45="Nữ",60,62))</f>
        <v>62</v>
      </c>
      <c r="M45" s="25">
        <f>IF(YEAR(C45)&lt;1978,VLOOKUP(C45,IF(E45="Nữ",'[7]Tuổi nghỉ hưu 135'!$J$111:$N$254,'[7]Tuổi nghỉ hưu 135'!$C$51:$G$254),5,0),DATE(YEAR(C45)+IF(F45="Nữ",60,62),MONTH(C45)+1,DAY(C45)))</f>
        <v>56982</v>
      </c>
      <c r="N45" s="16" t="e">
        <f>DATEDIF(#REF!,M45,"Y")</f>
        <v>#REF!</v>
      </c>
      <c r="O45" s="16" t="e">
        <f>DATEDIF(#REF!,M45,"YM")</f>
        <v>#REF!</v>
      </c>
      <c r="P45" s="16" t="e">
        <f>N45*12+O45</f>
        <v>#REF!</v>
      </c>
      <c r="Q45" s="16" t="e">
        <f>IF(O45=0,N45,IF(AND(O45&gt;=1,O45&lt;=6),N45+0.5,N45+1))</f>
        <v>#REF!</v>
      </c>
      <c r="R45" s="105">
        <f t="shared" ref="R45:R52" si="27">H45*12+I45</f>
        <v>163</v>
      </c>
      <c r="S45" s="16">
        <f t="shared" ref="S45:S52" si="28">IF(I45=0,H45,IF(AND(I45&gt;=1,I45&lt;=6),H45+0.5,H45+1))</f>
        <v>14</v>
      </c>
      <c r="T45" s="105" t="e">
        <f>H45+IF((I45+#REF!)&gt;=12,1,0)</f>
        <v>#REF!</v>
      </c>
      <c r="U45" s="105" t="e">
        <f>MOD((I45+#REF!),12)</f>
        <v>#REF!</v>
      </c>
      <c r="V45" s="101"/>
    </row>
    <row r="46" spans="1:192" s="7" customFormat="1" ht="35.1" customHeight="1">
      <c r="A46" s="103">
        <v>32</v>
      </c>
      <c r="B46" s="78" t="s">
        <v>96</v>
      </c>
      <c r="C46" s="87">
        <v>34306</v>
      </c>
      <c r="D46" s="112">
        <v>33547</v>
      </c>
      <c r="E46" s="70" t="s">
        <v>6</v>
      </c>
      <c r="F46" s="71" t="s">
        <v>35</v>
      </c>
      <c r="G46" s="72">
        <f>VLOOKUP(F46,[7]MA!$D$4:$E$13,2,0)</f>
        <v>1.33</v>
      </c>
      <c r="H46" s="73">
        <v>8</v>
      </c>
      <c r="I46" s="73">
        <v>4</v>
      </c>
      <c r="J46" s="73"/>
      <c r="K46" s="73"/>
      <c r="L46" s="64">
        <f>IF(YEAR(C46)&lt;1978,VLOOKUP(C46,IF(E46="Nữ",'[7]Tuổi nghỉ hưu 135'!$J$111:$N$254,'[7]Tuổi nghỉ hưu 135'!$C$51:$G$254),2,0),IF(E46="Nữ",60,62))</f>
        <v>60</v>
      </c>
      <c r="M46" s="25">
        <f>IF(YEAR(C46)&lt;1978,VLOOKUP(C46,IF(E46="Nữ",'[7]Tuổi nghỉ hưu 135'!$J$111:$N$254,'[7]Tuổi nghỉ hưu 135'!$C$51:$G$254),5,0),DATE(YEAR(C46)+IF(F46="Nữ",60,62),MONTH(C46)+1,DAY(C46)))</f>
        <v>56982</v>
      </c>
      <c r="N46" s="16" t="e">
        <f>DATEDIF(#REF!,M46,"Y")</f>
        <v>#REF!</v>
      </c>
      <c r="O46" s="16" t="e">
        <f>DATEDIF(#REF!,M46,"YM")</f>
        <v>#REF!</v>
      </c>
      <c r="P46" s="16" t="e">
        <f t="shared" ref="P46:P47" si="29">N46*12+O46</f>
        <v>#REF!</v>
      </c>
      <c r="Q46" s="16" t="e">
        <f t="shared" ref="Q46:Q47" si="30">IF(O46=0,N46,IF(AND(O46&gt;=1,O46&lt;=6),N46+0.5,N46+1))</f>
        <v>#REF!</v>
      </c>
      <c r="R46" s="105">
        <f t="shared" si="27"/>
        <v>100</v>
      </c>
      <c r="S46" s="16">
        <f t="shared" si="28"/>
        <v>8.5</v>
      </c>
      <c r="T46" s="105" t="e">
        <f>H46+IF((I46+#REF!)&gt;=12,1,0)</f>
        <v>#REF!</v>
      </c>
      <c r="U46" s="105" t="e">
        <f>MOD((I46+#REF!),12)</f>
        <v>#REF!</v>
      </c>
      <c r="V46" s="106"/>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row>
    <row r="47" spans="1:192" s="7" customFormat="1" ht="35.1" customHeight="1">
      <c r="A47" s="103">
        <v>33</v>
      </c>
      <c r="B47" s="104" t="s">
        <v>97</v>
      </c>
      <c r="C47" s="87">
        <v>34306</v>
      </c>
      <c r="D47" s="98">
        <v>26634</v>
      </c>
      <c r="E47" s="70" t="s">
        <v>13</v>
      </c>
      <c r="F47" s="71" t="s">
        <v>36</v>
      </c>
      <c r="G47" s="72">
        <f>VLOOKUP(F47,[7]MA!$D$4:$E$13,2,0)</f>
        <v>1.33</v>
      </c>
      <c r="H47" s="73">
        <v>20</v>
      </c>
      <c r="I47" s="73">
        <v>11</v>
      </c>
      <c r="J47" s="73" t="s">
        <v>156</v>
      </c>
      <c r="K47" s="73"/>
      <c r="L47" s="64">
        <f>IF(YEAR(C47)&lt;1978,VLOOKUP(C47,IF(E47="Nữ",'[7]Tuổi nghỉ hưu 135'!$J$111:$N$254,'[7]Tuổi nghỉ hưu 135'!$C$51:$G$254),2,0),IF(E47="Nữ",60,62))</f>
        <v>62</v>
      </c>
      <c r="M47" s="25">
        <f>IF(YEAR(C47)&lt;1978,VLOOKUP(C47,IF(E47="Nữ",'[7]Tuổi nghỉ hưu 135'!$J$111:$N$254,'[7]Tuổi nghỉ hưu 135'!$C$51:$G$254),5,0),DATE(YEAR(C47)+IF(F47="Nữ",60,62),MONTH(C47)+1,DAY(C47)))</f>
        <v>56982</v>
      </c>
      <c r="N47" s="16" t="e">
        <f>DATEDIF(#REF!,M47,"Y")</f>
        <v>#REF!</v>
      </c>
      <c r="O47" s="16" t="e">
        <f>DATEDIF(#REF!,M47,"YM")</f>
        <v>#REF!</v>
      </c>
      <c r="P47" s="16" t="e">
        <f t="shared" si="29"/>
        <v>#REF!</v>
      </c>
      <c r="Q47" s="16" t="e">
        <f t="shared" si="30"/>
        <v>#REF!</v>
      </c>
      <c r="R47" s="105">
        <f t="shared" si="27"/>
        <v>251</v>
      </c>
      <c r="S47" s="16">
        <f t="shared" si="28"/>
        <v>21</v>
      </c>
      <c r="T47" s="105" t="e">
        <f>H47+IF((I47+#REF!)&gt;=12,1,0)</f>
        <v>#REF!</v>
      </c>
      <c r="U47" s="105" t="e">
        <f>MOD((I47+#REF!),12)</f>
        <v>#REF!</v>
      </c>
      <c r="V47" s="106"/>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row>
    <row r="48" spans="1:192" s="7" customFormat="1" ht="35.1" customHeight="1">
      <c r="A48" s="103">
        <v>34</v>
      </c>
      <c r="B48" s="78" t="s">
        <v>98</v>
      </c>
      <c r="C48" s="87">
        <v>34306</v>
      </c>
      <c r="D48" s="98">
        <v>31837</v>
      </c>
      <c r="E48" s="70" t="s">
        <v>13</v>
      </c>
      <c r="F48" s="71" t="s">
        <v>37</v>
      </c>
      <c r="G48" s="72">
        <f>VLOOKUP(F48,[7]MA!$D$4:$E$13,2,0)</f>
        <v>1.33</v>
      </c>
      <c r="H48" s="73">
        <v>11</v>
      </c>
      <c r="I48" s="73">
        <v>8</v>
      </c>
      <c r="J48" s="73"/>
      <c r="K48" s="73"/>
      <c r="L48" s="64">
        <f>IF(YEAR(C48)&lt;1978,VLOOKUP(C48,IF(E48="Nữ",'[7]Tuổi nghỉ hưu 135'!$J$111:$N$254,'[7]Tuổi nghỉ hưu 135'!$C$51:$G$254),2,0),IF(E48="Nữ",60,62))</f>
        <v>62</v>
      </c>
      <c r="M48" s="25">
        <f>IF(YEAR(C48)&lt;1978,VLOOKUP(C48,IF(E48="Nữ",'[7]Tuổi nghỉ hưu 135'!$J$111:$N$254,'[7]Tuổi nghỉ hưu 135'!$C$51:$G$254),5,0),DATE(YEAR(C48)+IF(F48="Nữ",60,62),MONTH(C48)+1,DAY(C48)))</f>
        <v>56982</v>
      </c>
      <c r="N48" s="16" t="e">
        <f>DATEDIF(#REF!,M48,"Y")</f>
        <v>#REF!</v>
      </c>
      <c r="O48" s="16" t="e">
        <f>DATEDIF(#REF!,M48,"YM")</f>
        <v>#REF!</v>
      </c>
      <c r="P48" s="16" t="e">
        <f>N48*12+O48</f>
        <v>#REF!</v>
      </c>
      <c r="Q48" s="16" t="e">
        <f>IF(O48=0,N48,IF(AND(O48&gt;=1,O48&lt;=6),N48+0.5,N48+1))</f>
        <v>#REF!</v>
      </c>
      <c r="R48" s="105">
        <f t="shared" si="27"/>
        <v>140</v>
      </c>
      <c r="S48" s="16">
        <f t="shared" si="28"/>
        <v>12</v>
      </c>
      <c r="T48" s="105" t="e">
        <f>H48+IF((I48+#REF!)&gt;=12,1,0)</f>
        <v>#REF!</v>
      </c>
      <c r="U48" s="105" t="e">
        <f>MOD((I48+#REF!),12)</f>
        <v>#REF!</v>
      </c>
      <c r="V48" s="101"/>
    </row>
    <row r="49" spans="1:192" s="7" customFormat="1" ht="35.1" customHeight="1">
      <c r="A49" s="103">
        <v>35</v>
      </c>
      <c r="B49" s="78" t="s">
        <v>99</v>
      </c>
      <c r="C49" s="87">
        <v>34306</v>
      </c>
      <c r="D49" s="112">
        <v>31818</v>
      </c>
      <c r="E49" s="70" t="s">
        <v>6</v>
      </c>
      <c r="F49" s="71" t="s">
        <v>39</v>
      </c>
      <c r="G49" s="72">
        <f>VLOOKUP(F49,[7]MA!$D$4:$E$13,2,0)</f>
        <v>1.33</v>
      </c>
      <c r="H49" s="73">
        <v>14</v>
      </c>
      <c r="I49" s="73">
        <v>6</v>
      </c>
      <c r="J49" s="73"/>
      <c r="K49" s="73"/>
      <c r="L49" s="64">
        <f>IF(YEAR(C49)&lt;1978,VLOOKUP(C49,IF(E49="Nữ",'[7]Tuổi nghỉ hưu 135'!$J$111:$N$254,'[7]Tuổi nghỉ hưu 135'!$C$51:$G$254),2,0),IF(E49="Nữ",60,62))</f>
        <v>60</v>
      </c>
      <c r="M49" s="25">
        <f>IF(YEAR(C49)&lt;1978,VLOOKUP(C49,IF(E49="Nữ",'[7]Tuổi nghỉ hưu 135'!$J$111:$N$254,'[7]Tuổi nghỉ hưu 135'!$C$51:$G$254),5,0),DATE(YEAR(C49)+IF(F49="Nữ",60,62),MONTH(C49)+1,DAY(C49)))</f>
        <v>56982</v>
      </c>
      <c r="N49" s="16" t="e">
        <f>DATEDIF(#REF!,M49,"Y")</f>
        <v>#REF!</v>
      </c>
      <c r="O49" s="16" t="e">
        <f>DATEDIF(#REF!,M49,"YM")</f>
        <v>#REF!</v>
      </c>
      <c r="P49" s="16" t="e">
        <f t="shared" ref="P49" si="31">N49*12+O49</f>
        <v>#REF!</v>
      </c>
      <c r="Q49" s="16" t="e">
        <f t="shared" ref="Q49" si="32">IF(O49=0,N49,IF(AND(O49&gt;=1,O49&lt;=6),N49+0.5,N49+1))</f>
        <v>#REF!</v>
      </c>
      <c r="R49" s="105">
        <f t="shared" si="27"/>
        <v>174</v>
      </c>
      <c r="S49" s="16">
        <f t="shared" si="28"/>
        <v>14.5</v>
      </c>
      <c r="T49" s="105" t="e">
        <f>H49+IF((I49+#REF!)&gt;=12,1,0)</f>
        <v>#REF!</v>
      </c>
      <c r="U49" s="105" t="e">
        <f>MOD((I49+#REF!),12)</f>
        <v>#REF!</v>
      </c>
      <c r="V49" s="106"/>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row>
    <row r="50" spans="1:192" s="7" customFormat="1" ht="35.1" customHeight="1">
      <c r="A50" s="103">
        <v>36</v>
      </c>
      <c r="B50" s="78" t="s">
        <v>100</v>
      </c>
      <c r="C50" s="87">
        <v>34306</v>
      </c>
      <c r="D50" s="98">
        <v>24400</v>
      </c>
      <c r="E50" s="70" t="s">
        <v>13</v>
      </c>
      <c r="F50" s="71" t="s">
        <v>40</v>
      </c>
      <c r="G50" s="72">
        <f>VLOOKUP(F50,[7]MA!$D$4:$E$13,2,0)</f>
        <v>1.33</v>
      </c>
      <c r="H50" s="73">
        <v>7</v>
      </c>
      <c r="I50" s="73">
        <v>3</v>
      </c>
      <c r="J50" s="73"/>
      <c r="K50" s="73"/>
      <c r="L50" s="64">
        <f>IF(YEAR(C50)&lt;1978,VLOOKUP(C50,IF(E50="Nữ",'[7]Tuổi nghỉ hưu 135'!$J$111:$N$254,'[7]Tuổi nghỉ hưu 135'!$C$51:$G$254),2,0),IF(E50="Nữ",60,62))</f>
        <v>62</v>
      </c>
      <c r="M50" s="25">
        <f>IF(YEAR(C50)&lt;1978,VLOOKUP(C50,IF(E50="Nữ",'[7]Tuổi nghỉ hưu 135'!$J$111:$N$254,'[7]Tuổi nghỉ hưu 135'!$C$51:$G$254),5,0),DATE(YEAR(C50)+IF(F50="Nữ",60,62),MONTH(C50)+1,DAY(C50)))</f>
        <v>56982</v>
      </c>
      <c r="N50" s="16" t="e">
        <f>DATEDIF(#REF!,M50,"Y")</f>
        <v>#REF!</v>
      </c>
      <c r="O50" s="16" t="e">
        <f>DATEDIF(#REF!,M50,"YM")</f>
        <v>#REF!</v>
      </c>
      <c r="P50" s="16" t="e">
        <f>N50*12+O50</f>
        <v>#REF!</v>
      </c>
      <c r="Q50" s="16" t="e">
        <f>IF(O50=0,N50,IF(AND(O50&gt;=1,O50&lt;=6),N50+0.5,N50+1))</f>
        <v>#REF!</v>
      </c>
      <c r="R50" s="105">
        <f t="shared" si="27"/>
        <v>87</v>
      </c>
      <c r="S50" s="16">
        <f t="shared" si="28"/>
        <v>7.5</v>
      </c>
      <c r="T50" s="105" t="e">
        <f>H50+IF((I50+#REF!)&gt;=12,1,0)</f>
        <v>#REF!</v>
      </c>
      <c r="U50" s="105" t="e">
        <f>MOD((I50+#REF!),12)</f>
        <v>#REF!</v>
      </c>
      <c r="V50" s="101"/>
    </row>
    <row r="51" spans="1:192" s="7" customFormat="1" ht="62.25" customHeight="1">
      <c r="A51" s="103">
        <v>37</v>
      </c>
      <c r="B51" s="104" t="s">
        <v>101</v>
      </c>
      <c r="C51" s="87">
        <v>34306</v>
      </c>
      <c r="D51" s="112" t="s">
        <v>102</v>
      </c>
      <c r="E51" s="70" t="s">
        <v>6</v>
      </c>
      <c r="F51" s="71" t="s">
        <v>43</v>
      </c>
      <c r="G51" s="72">
        <f>VLOOKUP(F51,[7]MA!$D$4:$E$13,2,0)</f>
        <v>1.33</v>
      </c>
      <c r="H51" s="73">
        <v>16</v>
      </c>
      <c r="I51" s="73">
        <v>4</v>
      </c>
      <c r="J51" s="73"/>
      <c r="K51" s="73"/>
      <c r="L51" s="64">
        <f>IF(YEAR(C51)&lt;1978,VLOOKUP(C51,IF(E51="Nữ",'[7]Tuổi nghỉ hưu 135'!$J$111:$N$254,'[7]Tuổi nghỉ hưu 135'!$C$51:$G$254),2,0),IF(E51="Nữ",60,62))</f>
        <v>60</v>
      </c>
      <c r="M51" s="25">
        <f>IF(YEAR(C51)&lt;1978,VLOOKUP(C51,IF(E51="Nữ",'[7]Tuổi nghỉ hưu 135'!$J$111:$N$254,'[7]Tuổi nghỉ hưu 135'!$C$51:$G$254),5,0),DATE(YEAR(C51)+IF(F51="Nữ",60,62),MONTH(C51)+1,DAY(C51)))</f>
        <v>56982</v>
      </c>
      <c r="N51" s="16" t="e">
        <f>DATEDIF(#REF!,M51,"Y")</f>
        <v>#REF!</v>
      </c>
      <c r="O51" s="16" t="e">
        <f>DATEDIF(#REF!,M51,"YM")</f>
        <v>#REF!</v>
      </c>
      <c r="P51" s="16" t="e">
        <f t="shared" ref="P51:P52" si="33">N51*12+O51</f>
        <v>#REF!</v>
      </c>
      <c r="Q51" s="16" t="e">
        <f t="shared" ref="Q51:Q52" si="34">IF(O51=0,N51,IF(AND(O51&gt;=1,O51&lt;=6),N51+0.5,N51+1))</f>
        <v>#REF!</v>
      </c>
      <c r="R51" s="105">
        <f t="shared" si="27"/>
        <v>196</v>
      </c>
      <c r="S51" s="16">
        <f t="shared" si="28"/>
        <v>16.5</v>
      </c>
      <c r="T51" s="105" t="e">
        <f>H51+IF((I51+#REF!)&gt;=12,1,0)</f>
        <v>#REF!</v>
      </c>
      <c r="U51" s="105" t="e">
        <f>MOD((I51+#REF!),12)</f>
        <v>#REF!</v>
      </c>
      <c r="V51" s="106"/>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row>
    <row r="52" spans="1:192" s="7" customFormat="1" ht="35.1" customHeight="1">
      <c r="A52" s="103">
        <v>38</v>
      </c>
      <c r="B52" s="104" t="s">
        <v>103</v>
      </c>
      <c r="C52" s="87">
        <v>34306</v>
      </c>
      <c r="D52" s="114">
        <v>33668</v>
      </c>
      <c r="E52" s="70" t="s">
        <v>13</v>
      </c>
      <c r="F52" s="71" t="s">
        <v>38</v>
      </c>
      <c r="G52" s="72">
        <f>VLOOKUP(F52,[7]MA!$D$4:$E$13,2,0)</f>
        <v>1.33</v>
      </c>
      <c r="H52" s="73">
        <v>2</v>
      </c>
      <c r="I52" s="73">
        <v>9</v>
      </c>
      <c r="J52" s="73"/>
      <c r="K52" s="73"/>
      <c r="L52" s="64">
        <f>IF(YEAR(C52)&lt;1978,VLOOKUP(C52,IF(E52="Nữ",'[7]Tuổi nghỉ hưu 135'!$J$111:$N$254,'[7]Tuổi nghỉ hưu 135'!$C$51:$G$254),2,0),IF(E52="Nữ",60,62))</f>
        <v>62</v>
      </c>
      <c r="M52" s="25">
        <f>IF(YEAR(C52)&lt;1978,VLOOKUP(C52,IF(E52="Nữ",'[7]Tuổi nghỉ hưu 135'!$J$111:$N$254,'[7]Tuổi nghỉ hưu 135'!$C$51:$G$254),5,0),DATE(YEAR(C52)+IF(F52="Nữ",60,62),MONTH(C52)+1,DAY(C52)))</f>
        <v>56982</v>
      </c>
      <c r="N52" s="16" t="e">
        <f>DATEDIF(#REF!,M52,"Y")</f>
        <v>#REF!</v>
      </c>
      <c r="O52" s="16" t="e">
        <f>DATEDIF(#REF!,M52,"YM")</f>
        <v>#REF!</v>
      </c>
      <c r="P52" s="16" t="e">
        <f t="shared" si="33"/>
        <v>#REF!</v>
      </c>
      <c r="Q52" s="16" t="e">
        <f t="shared" si="34"/>
        <v>#REF!</v>
      </c>
      <c r="R52" s="105">
        <f t="shared" si="27"/>
        <v>33</v>
      </c>
      <c r="S52" s="16">
        <f t="shared" si="28"/>
        <v>3</v>
      </c>
      <c r="T52" s="105" t="e">
        <f>H52+IF((I52+#REF!)&gt;=12,1,0)</f>
        <v>#REF!</v>
      </c>
      <c r="U52" s="105" t="e">
        <f>MOD((I52+#REF!),12)</f>
        <v>#REF!</v>
      </c>
      <c r="V52" s="106"/>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row>
    <row r="53" spans="1:192" s="7" customFormat="1" ht="35.1" customHeight="1">
      <c r="A53" s="107" t="s">
        <v>244</v>
      </c>
      <c r="B53" s="152" t="s">
        <v>159</v>
      </c>
      <c r="C53" s="153"/>
      <c r="D53" s="154"/>
      <c r="E53" s="70"/>
      <c r="F53" s="71"/>
      <c r="G53" s="72"/>
      <c r="H53" s="73"/>
      <c r="I53" s="73"/>
      <c r="J53" s="73"/>
      <c r="K53" s="73"/>
      <c r="L53" s="64"/>
      <c r="M53" s="25"/>
      <c r="N53" s="16"/>
      <c r="O53" s="16"/>
      <c r="P53" s="16"/>
      <c r="Q53" s="16"/>
      <c r="R53" s="105"/>
      <c r="S53" s="16"/>
      <c r="T53" s="105"/>
      <c r="U53" s="105"/>
      <c r="V53" s="106"/>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row>
    <row r="54" spans="1:192" s="7" customFormat="1" ht="35.1" customHeight="1">
      <c r="A54" s="103">
        <v>39</v>
      </c>
      <c r="B54" s="104" t="s">
        <v>82</v>
      </c>
      <c r="C54" s="116">
        <v>31697</v>
      </c>
      <c r="D54" s="112">
        <v>25624</v>
      </c>
      <c r="E54" s="70" t="s">
        <v>13</v>
      </c>
      <c r="F54" s="71" t="s">
        <v>34</v>
      </c>
      <c r="G54" s="72">
        <f>VLOOKUP(F54,[6]MA!$D$4:$E$13,2,0)</f>
        <v>1.33</v>
      </c>
      <c r="H54" s="73">
        <v>8</v>
      </c>
      <c r="I54" s="73">
        <v>2</v>
      </c>
      <c r="J54" s="73"/>
      <c r="K54" s="73"/>
      <c r="L54" s="64">
        <f>IF(YEAR(C54)&lt;1978,VLOOKUP(C54,IF(E54="Nữ",'[6]Tuổi nghỉ hưu 135'!$J$111:$N$254,'[6]Tuổi nghỉ hưu 135'!$C$51:$G$254),2,0),IF(E54="Nữ",60,62))</f>
        <v>62</v>
      </c>
      <c r="M54" s="25">
        <f>IF(YEAR(C54)&lt;1978,VLOOKUP(C54,IF(E54="Nữ",'[6]Tuổi nghỉ hưu 135'!$J$111:$N$254,'[6]Tuổi nghỉ hưu 135'!$C$51:$G$254),5,0),DATE(YEAR(C54)+IF(F54="Nữ",60,62),MONTH(C54)+1,DAY(C54)))</f>
        <v>54374</v>
      </c>
      <c r="N54" s="16" t="e">
        <f>DATEDIF(#REF!,M54,"Y")</f>
        <v>#REF!</v>
      </c>
      <c r="O54" s="16" t="e">
        <f>DATEDIF(#REF!,M54,"YM")</f>
        <v>#REF!</v>
      </c>
      <c r="P54" s="16" t="e">
        <f>N54*12+O54</f>
        <v>#REF!</v>
      </c>
      <c r="Q54" s="16" t="e">
        <f>IF(O54=0,N54,IF(AND(O54&gt;=1,O54&lt;=6),N54+0.5,N54+1))</f>
        <v>#REF!</v>
      </c>
      <c r="R54" s="105">
        <f t="shared" ref="R54:R64" si="35">H54*12+I54</f>
        <v>98</v>
      </c>
      <c r="S54" s="16">
        <f t="shared" ref="S54:S64" si="36">IF(I54=0,H54,IF(AND(I54&gt;=1,I54&lt;=6),H54+0.5,H54+1))</f>
        <v>8.5</v>
      </c>
      <c r="T54" s="105" t="e">
        <f>H54+IF((I54+#REF!)&gt;=12,1,0)</f>
        <v>#REF!</v>
      </c>
      <c r="U54" s="105" t="e">
        <f>MOD((I54+#REF!),12)</f>
        <v>#REF!</v>
      </c>
      <c r="V54" s="101"/>
    </row>
    <row r="55" spans="1:192" s="7" customFormat="1" ht="35.1" customHeight="1">
      <c r="A55" s="103">
        <v>40</v>
      </c>
      <c r="B55" s="104" t="s">
        <v>83</v>
      </c>
      <c r="C55" s="116">
        <v>31697</v>
      </c>
      <c r="D55" s="112">
        <v>31697</v>
      </c>
      <c r="E55" s="70" t="s">
        <v>6</v>
      </c>
      <c r="F55" s="71" t="s">
        <v>34</v>
      </c>
      <c r="G55" s="72">
        <f>VLOOKUP(F55,[6]MA!$D$4:$E$13,2,0)</f>
        <v>1.33</v>
      </c>
      <c r="H55" s="73">
        <v>14</v>
      </c>
      <c r="I55" s="73">
        <v>10</v>
      </c>
      <c r="J55" s="73"/>
      <c r="K55" s="73"/>
      <c r="L55" s="64">
        <f>IF(YEAR(C55)&lt;1978,VLOOKUP(C55,IF(E55="Nữ",'[6]Tuổi nghỉ hưu 135'!$J$111:$N$254,'[6]Tuổi nghỉ hưu 135'!$C$51:$G$254),2,0),IF(E55="Nữ",60,62))</f>
        <v>60</v>
      </c>
      <c r="M55" s="25">
        <f>IF(YEAR(C55)&lt;1978,VLOOKUP(C55,IF(E55="Nữ",'[6]Tuổi nghỉ hưu 135'!$J$111:$N$254,'[6]Tuổi nghỉ hưu 135'!$C$51:$G$254),5,0),DATE(YEAR(C55)+IF(F55="Nữ",60,62),MONTH(C55)+1,DAY(C55)))</f>
        <v>54374</v>
      </c>
      <c r="N55" s="16" t="e">
        <f>DATEDIF(#REF!,M55,"Y")</f>
        <v>#REF!</v>
      </c>
      <c r="O55" s="16" t="e">
        <f>DATEDIF(#REF!,M55,"YM")</f>
        <v>#REF!</v>
      </c>
      <c r="P55" s="16" t="e">
        <f t="shared" ref="P55:P56" si="37">N55*12+O55</f>
        <v>#REF!</v>
      </c>
      <c r="Q55" s="16" t="e">
        <f t="shared" ref="Q55:Q56" si="38">IF(O55=0,N55,IF(AND(O55&gt;=1,O55&lt;=6),N55+0.5,N55+1))</f>
        <v>#REF!</v>
      </c>
      <c r="R55" s="105">
        <f t="shared" si="35"/>
        <v>178</v>
      </c>
      <c r="S55" s="16">
        <f t="shared" si="36"/>
        <v>15</v>
      </c>
      <c r="T55" s="105" t="e">
        <f>H55+IF((I55+#REF!)&gt;=12,1,0)</f>
        <v>#REF!</v>
      </c>
      <c r="U55" s="105" t="e">
        <f>MOD((I55+#REF!),12)</f>
        <v>#REF!</v>
      </c>
      <c r="V55" s="106"/>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row>
    <row r="56" spans="1:192" s="7" customFormat="1" ht="35.1" customHeight="1">
      <c r="A56" s="103">
        <v>41</v>
      </c>
      <c r="B56" s="104" t="s">
        <v>84</v>
      </c>
      <c r="C56" s="116">
        <v>33424</v>
      </c>
      <c r="D56" s="112">
        <v>33424</v>
      </c>
      <c r="E56" s="70" t="s">
        <v>6</v>
      </c>
      <c r="F56" s="71" t="s">
        <v>35</v>
      </c>
      <c r="G56" s="72">
        <f>VLOOKUP(F56,[6]MA!$D$4:$E$13,2,0)</f>
        <v>1.33</v>
      </c>
      <c r="H56" s="73">
        <v>2</v>
      </c>
      <c r="I56" s="73">
        <v>2</v>
      </c>
      <c r="J56" s="73"/>
      <c r="K56" s="73"/>
      <c r="L56" s="64">
        <f>IF(YEAR(C56)&lt;1978,VLOOKUP(C56,IF(E56="Nữ",'[6]Tuổi nghỉ hưu 135'!$J$111:$N$254,'[6]Tuổi nghỉ hưu 135'!$C$51:$G$254),2,0),IF(E56="Nữ",60,62))</f>
        <v>60</v>
      </c>
      <c r="M56" s="25">
        <f>IF(YEAR(C56)&lt;1978,VLOOKUP(C56,IF(E56="Nữ",'[6]Tuổi nghỉ hưu 135'!$J$111:$N$254,'[6]Tuổi nghỉ hưu 135'!$C$51:$G$254),5,0),DATE(YEAR(C56)+IF(F56="Nữ",60,62),MONTH(C56)+1,DAY(C56)))</f>
        <v>56101</v>
      </c>
      <c r="N56" s="16" t="e">
        <f>DATEDIF(#REF!,M56,"Y")</f>
        <v>#REF!</v>
      </c>
      <c r="O56" s="16" t="e">
        <f>DATEDIF(#REF!,M56,"YM")</f>
        <v>#REF!</v>
      </c>
      <c r="P56" s="16" t="e">
        <f t="shared" si="37"/>
        <v>#REF!</v>
      </c>
      <c r="Q56" s="16" t="e">
        <f t="shared" si="38"/>
        <v>#REF!</v>
      </c>
      <c r="R56" s="105">
        <f t="shared" si="35"/>
        <v>26</v>
      </c>
      <c r="S56" s="16">
        <f t="shared" si="36"/>
        <v>2.5</v>
      </c>
      <c r="T56" s="105" t="e">
        <f>H56+IF((I56+#REF!)&gt;=12,1,0)</f>
        <v>#REF!</v>
      </c>
      <c r="U56" s="105" t="e">
        <f>MOD((I56+#REF!),12)</f>
        <v>#REF!</v>
      </c>
      <c r="V56" s="106"/>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row>
    <row r="57" spans="1:192" s="7" customFormat="1" ht="35.1" customHeight="1">
      <c r="A57" s="103">
        <v>42</v>
      </c>
      <c r="B57" s="104" t="s">
        <v>85</v>
      </c>
      <c r="C57" s="116">
        <v>33162</v>
      </c>
      <c r="D57" s="112">
        <v>33162</v>
      </c>
      <c r="E57" s="70" t="s">
        <v>6</v>
      </c>
      <c r="F57" s="71" t="s">
        <v>36</v>
      </c>
      <c r="G57" s="72">
        <f>VLOOKUP(F57,[6]MA!$D$4:$E$13,2,0)</f>
        <v>1.33</v>
      </c>
      <c r="H57" s="73">
        <v>7</v>
      </c>
      <c r="I57" s="73">
        <v>10</v>
      </c>
      <c r="J57" s="73"/>
      <c r="K57" s="73"/>
      <c r="L57" s="64">
        <f>IF(YEAR(C57)&lt;1978,VLOOKUP(C57,IF(E57="Nữ",'[6]Tuổi nghỉ hưu 135'!$J$111:$N$254,'[6]Tuổi nghỉ hưu 135'!$C$51:$G$254),2,0),IF(E57="Nữ",60,62))</f>
        <v>60</v>
      </c>
      <c r="M57" s="25">
        <f>IF(YEAR(C57)&lt;1978,VLOOKUP(C57,IF(E57="Nữ",'[6]Tuổi nghỉ hưu 135'!$J$111:$N$254,'[6]Tuổi nghỉ hưu 135'!$C$51:$G$254),5,0),DATE(YEAR(C57)+IF(F57="Nữ",60,62),MONTH(C57)+1,DAY(C57)))</f>
        <v>55839</v>
      </c>
      <c r="N57" s="16" t="e">
        <f>DATEDIF(#REF!,M57,"Y")</f>
        <v>#REF!</v>
      </c>
      <c r="O57" s="16" t="e">
        <f>DATEDIF(#REF!,M57,"YM")</f>
        <v>#REF!</v>
      </c>
      <c r="P57" s="16" t="e">
        <f>N57*12+O57</f>
        <v>#REF!</v>
      </c>
      <c r="Q57" s="16" t="e">
        <f>IF(O57=0,N57,IF(AND(O57&gt;=1,O57&lt;=6),N57+0.5,N57+1))</f>
        <v>#REF!</v>
      </c>
      <c r="R57" s="105">
        <f t="shared" si="35"/>
        <v>94</v>
      </c>
      <c r="S57" s="16">
        <f t="shared" si="36"/>
        <v>8</v>
      </c>
      <c r="T57" s="105" t="e">
        <f>H57+IF((I57+#REF!)&gt;=12,1,0)</f>
        <v>#REF!</v>
      </c>
      <c r="U57" s="105" t="e">
        <f>MOD((I57+#REF!),12)</f>
        <v>#REF!</v>
      </c>
      <c r="V57" s="101"/>
    </row>
    <row r="58" spans="1:192" s="7" customFormat="1" ht="35.1" customHeight="1">
      <c r="A58" s="103">
        <v>43</v>
      </c>
      <c r="B58" s="104" t="s">
        <v>86</v>
      </c>
      <c r="C58" s="116">
        <v>35820</v>
      </c>
      <c r="D58" s="112">
        <v>35820</v>
      </c>
      <c r="E58" s="70" t="s">
        <v>6</v>
      </c>
      <c r="F58" s="71" t="s">
        <v>36</v>
      </c>
      <c r="G58" s="72">
        <f>VLOOKUP(F58,[6]MA!$D$4:$E$13,2,0)</f>
        <v>1.33</v>
      </c>
      <c r="H58" s="73"/>
      <c r="I58" s="73">
        <v>8</v>
      </c>
      <c r="J58" s="73"/>
      <c r="K58" s="73"/>
      <c r="L58" s="64">
        <f>IF(YEAR(C58)&lt;1978,VLOOKUP(C58,IF(E58="Nữ",'[6]Tuổi nghỉ hưu 135'!$J$111:$N$254,'[6]Tuổi nghỉ hưu 135'!$C$51:$G$254),2,0),IF(E58="Nữ",60,62))</f>
        <v>60</v>
      </c>
      <c r="M58" s="25">
        <f>IF(YEAR(C58)&lt;1978,VLOOKUP(C58,IF(E58="Nữ",'[6]Tuổi nghỉ hưu 135'!$J$111:$N$254,'[6]Tuổi nghỉ hưu 135'!$C$51:$G$254),5,0),DATE(YEAR(C58)+IF(F58="Nữ",60,62),MONTH(C58)+1,DAY(C58)))</f>
        <v>58496</v>
      </c>
      <c r="N58" s="16" t="e">
        <f>DATEDIF(#REF!,M58,"Y")</f>
        <v>#REF!</v>
      </c>
      <c r="O58" s="16" t="e">
        <f>DATEDIF(#REF!,M58,"YM")</f>
        <v>#REF!</v>
      </c>
      <c r="P58" s="16" t="e">
        <f t="shared" ref="P58" si="39">N58*12+O58</f>
        <v>#REF!</v>
      </c>
      <c r="Q58" s="16" t="e">
        <f t="shared" ref="Q58" si="40">IF(O58=0,N58,IF(AND(O58&gt;=1,O58&lt;=6),N58+0.5,N58+1))</f>
        <v>#REF!</v>
      </c>
      <c r="R58" s="105">
        <f t="shared" si="35"/>
        <v>8</v>
      </c>
      <c r="S58" s="16">
        <f t="shared" si="36"/>
        <v>1</v>
      </c>
      <c r="T58" s="105" t="e">
        <f>H58+IF((I58+#REF!)&gt;=12,1,0)</f>
        <v>#REF!</v>
      </c>
      <c r="U58" s="105" t="e">
        <f>MOD((I58+#REF!),12)</f>
        <v>#REF!</v>
      </c>
      <c r="V58" s="106"/>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row>
    <row r="59" spans="1:192" s="7" customFormat="1" ht="35.1" customHeight="1">
      <c r="A59" s="103">
        <v>44</v>
      </c>
      <c r="B59" s="78" t="s">
        <v>87</v>
      </c>
      <c r="C59" s="118">
        <v>34829</v>
      </c>
      <c r="D59" s="98">
        <v>34829</v>
      </c>
      <c r="E59" s="70" t="s">
        <v>13</v>
      </c>
      <c r="F59" s="71" t="s">
        <v>37</v>
      </c>
      <c r="G59" s="72">
        <f>VLOOKUP(F59,[6]MA!$D$4:$E$13,2,0)</f>
        <v>1.33</v>
      </c>
      <c r="H59" s="73">
        <v>5</v>
      </c>
      <c r="I59" s="73">
        <v>5</v>
      </c>
      <c r="J59" s="73"/>
      <c r="K59" s="73"/>
      <c r="L59" s="64">
        <f>IF(YEAR(C59)&lt;1978,VLOOKUP(C59,IF(E59="Nữ",'[6]Tuổi nghỉ hưu 135'!$J$111:$N$254,'[6]Tuổi nghỉ hưu 135'!$C$51:$G$254),2,0),IF(E59="Nữ",60,62))</f>
        <v>62</v>
      </c>
      <c r="M59" s="25">
        <f>IF(YEAR(C59)&lt;1978,VLOOKUP(C59,IF(E59="Nữ",'[6]Tuổi nghỉ hưu 135'!$J$111:$N$254,'[6]Tuổi nghỉ hưu 135'!$C$51:$G$254),5,0),DATE(YEAR(C59)+IF(F59="Nữ",60,62),MONTH(C59)+1,DAY(C59)))</f>
        <v>57506</v>
      </c>
      <c r="N59" s="16" t="e">
        <f>DATEDIF(#REF!,M59,"Y")</f>
        <v>#REF!</v>
      </c>
      <c r="O59" s="16" t="e">
        <f>DATEDIF(#REF!,M59,"YM")</f>
        <v>#REF!</v>
      </c>
      <c r="P59" s="16" t="e">
        <f>N59*12+O59</f>
        <v>#REF!</v>
      </c>
      <c r="Q59" s="16" t="e">
        <f>IF(O59=0,N59,IF(AND(O59&gt;=1,O59&lt;=6),N59+0.5,N59+1))</f>
        <v>#REF!</v>
      </c>
      <c r="R59" s="105">
        <f t="shared" si="35"/>
        <v>65</v>
      </c>
      <c r="S59" s="16">
        <f t="shared" si="36"/>
        <v>5.5</v>
      </c>
      <c r="T59" s="105" t="e">
        <f>H59+IF((I59+#REF!)&gt;=12,1,0)</f>
        <v>#REF!</v>
      </c>
      <c r="U59" s="105" t="e">
        <f>MOD((I59+#REF!),12)</f>
        <v>#REF!</v>
      </c>
      <c r="V59" s="101"/>
    </row>
    <row r="60" spans="1:192" s="7" customFormat="1" ht="35.1" customHeight="1">
      <c r="A60" s="103">
        <v>45</v>
      </c>
      <c r="B60" s="78" t="s">
        <v>88</v>
      </c>
      <c r="C60" s="116">
        <v>29865</v>
      </c>
      <c r="D60" s="112">
        <v>29865</v>
      </c>
      <c r="E60" s="70" t="s">
        <v>6</v>
      </c>
      <c r="F60" s="71" t="s">
        <v>39</v>
      </c>
      <c r="G60" s="72">
        <f>VLOOKUP(F60,[6]MA!$D$4:$E$13,2,0)</f>
        <v>1.33</v>
      </c>
      <c r="H60" s="73">
        <v>16</v>
      </c>
      <c r="I60" s="73">
        <v>3</v>
      </c>
      <c r="J60" s="73"/>
      <c r="K60" s="73"/>
      <c r="L60" s="64">
        <f>IF(YEAR(C60)&lt;1978,VLOOKUP(C60,IF(E60="Nữ",'[6]Tuổi nghỉ hưu 135'!$J$111:$N$254,'[6]Tuổi nghỉ hưu 135'!$C$51:$G$254),2,0),IF(E60="Nữ",60,62))</f>
        <v>60</v>
      </c>
      <c r="M60" s="25">
        <f>IF(YEAR(C60)&lt;1978,VLOOKUP(C60,IF(E60="Nữ",'[6]Tuổi nghỉ hưu 135'!$J$111:$N$254,'[6]Tuổi nghỉ hưu 135'!$C$51:$G$254),5,0),DATE(YEAR(C60)+IF(F60="Nữ",60,62),MONTH(C60)+1,DAY(C60)))</f>
        <v>52541</v>
      </c>
      <c r="N60" s="16" t="e">
        <f>DATEDIF(#REF!,M60,"Y")</f>
        <v>#REF!</v>
      </c>
      <c r="O60" s="16" t="e">
        <f>DATEDIF(#REF!,M60,"YM")</f>
        <v>#REF!</v>
      </c>
      <c r="P60" s="16" t="e">
        <f t="shared" ref="P60:P61" si="41">N60*12+O60</f>
        <v>#REF!</v>
      </c>
      <c r="Q60" s="16" t="e">
        <f t="shared" ref="Q60:Q61" si="42">IF(O60=0,N60,IF(AND(O60&gt;=1,O60&lt;=6),N60+0.5,N60+1))</f>
        <v>#REF!</v>
      </c>
      <c r="R60" s="105">
        <f t="shared" si="35"/>
        <v>195</v>
      </c>
      <c r="S60" s="16">
        <f t="shared" si="36"/>
        <v>16.5</v>
      </c>
      <c r="T60" s="105" t="e">
        <f>H60+IF((I60+#REF!)&gt;=12,1,0)</f>
        <v>#REF!</v>
      </c>
      <c r="U60" s="105" t="e">
        <f>MOD((I60+#REF!),12)</f>
        <v>#REF!</v>
      </c>
      <c r="V60" s="106"/>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row>
    <row r="61" spans="1:192" s="7" customFormat="1" ht="35.1" customHeight="1">
      <c r="A61" s="103">
        <v>46</v>
      </c>
      <c r="B61" s="78" t="s">
        <v>89</v>
      </c>
      <c r="C61" s="118">
        <v>34820</v>
      </c>
      <c r="D61" s="98">
        <v>22160</v>
      </c>
      <c r="E61" s="70" t="s">
        <v>13</v>
      </c>
      <c r="F61" s="71" t="s">
        <v>40</v>
      </c>
      <c r="G61" s="72">
        <f>VLOOKUP(F61,[6]MA!$D$4:$E$13,2,0)</f>
        <v>1.33</v>
      </c>
      <c r="H61" s="73">
        <v>26</v>
      </c>
      <c r="I61" s="73">
        <v>6</v>
      </c>
      <c r="J61" s="73"/>
      <c r="K61" s="73" t="s">
        <v>156</v>
      </c>
      <c r="L61" s="64">
        <f>IF(YEAR(C61)&lt;1978,VLOOKUP(C61,IF(E61="Nữ",'[6]Tuổi nghỉ hưu 135'!$J$111:$N$254,'[6]Tuổi nghỉ hưu 135'!$C$51:$G$254),2,0),IF(E61="Nữ",60,62))</f>
        <v>62</v>
      </c>
      <c r="M61" s="25">
        <f>IF(YEAR(C61)&lt;1978,VLOOKUP(C61,IF(E61="Nữ",'[6]Tuổi nghỉ hưu 135'!$J$111:$N$254,'[6]Tuổi nghỉ hưu 135'!$C$51:$G$254),5,0),DATE(YEAR(C61)+IF(F61="Nữ",60,62),MONTH(C61)+1,DAY(C61)))</f>
        <v>57497</v>
      </c>
      <c r="N61" s="16" t="e">
        <f>DATEDIF(#REF!,M61,"Y")</f>
        <v>#REF!</v>
      </c>
      <c r="O61" s="16" t="e">
        <f>DATEDIF(#REF!,M61,"YM")</f>
        <v>#REF!</v>
      </c>
      <c r="P61" s="16" t="e">
        <f t="shared" si="41"/>
        <v>#REF!</v>
      </c>
      <c r="Q61" s="16" t="e">
        <f t="shared" si="42"/>
        <v>#REF!</v>
      </c>
      <c r="R61" s="105">
        <f t="shared" si="35"/>
        <v>318</v>
      </c>
      <c r="S61" s="16">
        <f t="shared" si="36"/>
        <v>26.5</v>
      </c>
      <c r="T61" s="105" t="e">
        <f>H61+IF((I61+#REF!)&gt;=12,1,0)</f>
        <v>#REF!</v>
      </c>
      <c r="U61" s="105" t="e">
        <f>MOD((I61+#REF!),12)</f>
        <v>#REF!</v>
      </c>
      <c r="V61" s="106"/>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row>
    <row r="62" spans="1:192" s="7" customFormat="1" ht="35.1" customHeight="1">
      <c r="A62" s="103">
        <v>47</v>
      </c>
      <c r="B62" s="78" t="s">
        <v>90</v>
      </c>
      <c r="C62" s="118">
        <v>34820</v>
      </c>
      <c r="D62" s="98">
        <v>34820</v>
      </c>
      <c r="E62" s="70" t="s">
        <v>13</v>
      </c>
      <c r="F62" s="71" t="s">
        <v>41</v>
      </c>
      <c r="G62" s="72">
        <f>VLOOKUP(F62,[6]MA!$D$4:$E$13,2,0)</f>
        <v>1.33</v>
      </c>
      <c r="H62" s="73">
        <v>8</v>
      </c>
      <c r="I62" s="73">
        <v>6</v>
      </c>
      <c r="J62" s="73"/>
      <c r="K62" s="73"/>
      <c r="L62" s="64">
        <f>IF(YEAR(C62)&lt;1978,VLOOKUP(C62,IF(E62="Nữ",'[6]Tuổi nghỉ hưu 135'!$J$111:$N$254,'[6]Tuổi nghỉ hưu 135'!$C$51:$G$254),2,0),IF(E62="Nữ",60,62))</f>
        <v>62</v>
      </c>
      <c r="M62" s="25">
        <f>IF(YEAR(C62)&lt;1978,VLOOKUP(C62,IF(E62="Nữ",'[6]Tuổi nghỉ hưu 135'!$J$111:$N$254,'[6]Tuổi nghỉ hưu 135'!$C$51:$G$254),5,0),DATE(YEAR(C62)+IF(F62="Nữ",60,62),MONTH(C62)+1,DAY(C62)))</f>
        <v>57497</v>
      </c>
      <c r="N62" s="16" t="e">
        <f>DATEDIF(#REF!,M62,"Y")</f>
        <v>#REF!</v>
      </c>
      <c r="O62" s="16" t="e">
        <f>DATEDIF(#REF!,M62,"YM")</f>
        <v>#REF!</v>
      </c>
      <c r="P62" s="16" t="e">
        <f>N62*12+O62</f>
        <v>#REF!</v>
      </c>
      <c r="Q62" s="16" t="e">
        <f>IF(O62=0,N62,IF(AND(O62&gt;=1,O62&lt;=6),N62+0.5,N62+1))</f>
        <v>#REF!</v>
      </c>
      <c r="R62" s="105">
        <f t="shared" si="35"/>
        <v>102</v>
      </c>
      <c r="S62" s="16">
        <f t="shared" si="36"/>
        <v>8.5</v>
      </c>
      <c r="T62" s="105" t="e">
        <f>H62+IF((I62+#REF!)&gt;=12,1,0)</f>
        <v>#REF!</v>
      </c>
      <c r="U62" s="105" t="e">
        <f>MOD((I62+#REF!),12)</f>
        <v>#REF!</v>
      </c>
      <c r="V62" s="101"/>
    </row>
    <row r="63" spans="1:192" s="7" customFormat="1" ht="35.1" customHeight="1">
      <c r="A63" s="103">
        <v>48</v>
      </c>
      <c r="B63" s="78" t="s">
        <v>91</v>
      </c>
      <c r="C63" s="116">
        <v>33625</v>
      </c>
      <c r="D63" s="112">
        <v>33625</v>
      </c>
      <c r="E63" s="70" t="s">
        <v>6</v>
      </c>
      <c r="F63" s="71" t="s">
        <v>42</v>
      </c>
      <c r="G63" s="72">
        <f>VLOOKUP(F63,[6]MA!$D$4:$E$13,2,0)</f>
        <v>1.33</v>
      </c>
      <c r="H63" s="73">
        <v>8</v>
      </c>
      <c r="I63" s="73">
        <v>8</v>
      </c>
      <c r="J63" s="73"/>
      <c r="K63" s="73"/>
      <c r="L63" s="64">
        <f>IF(YEAR(C63)&lt;1978,VLOOKUP(C63,IF(E63="Nữ",'[6]Tuổi nghỉ hưu 135'!$J$111:$N$254,'[6]Tuổi nghỉ hưu 135'!$C$51:$G$254),2,0),IF(E63="Nữ",60,62))</f>
        <v>60</v>
      </c>
      <c r="M63" s="25">
        <f>IF(YEAR(C63)&lt;1978,VLOOKUP(C63,IF(E63="Nữ",'[6]Tuổi nghỉ hưu 135'!$J$111:$N$254,'[6]Tuổi nghỉ hưu 135'!$C$51:$G$254),5,0),DATE(YEAR(C63)+IF(F63="Nữ",60,62),MONTH(C63)+1,DAY(C63)))</f>
        <v>56302</v>
      </c>
      <c r="N63" s="16" t="e">
        <f>DATEDIF(#REF!,M63,"Y")</f>
        <v>#REF!</v>
      </c>
      <c r="O63" s="16" t="e">
        <f>DATEDIF(#REF!,M63,"YM")</f>
        <v>#REF!</v>
      </c>
      <c r="P63" s="16" t="e">
        <f t="shared" ref="P63:P64" si="43">N63*12+O63</f>
        <v>#REF!</v>
      </c>
      <c r="Q63" s="16" t="e">
        <f t="shared" ref="Q63:Q64" si="44">IF(O63=0,N63,IF(AND(O63&gt;=1,O63&lt;=6),N63+0.5,N63+1))</f>
        <v>#REF!</v>
      </c>
      <c r="R63" s="105">
        <f t="shared" si="35"/>
        <v>104</v>
      </c>
      <c r="S63" s="16">
        <f t="shared" si="36"/>
        <v>9</v>
      </c>
      <c r="T63" s="105" t="e">
        <f>H63+IF((I63+#REF!)&gt;=12,1,0)</f>
        <v>#REF!</v>
      </c>
      <c r="U63" s="105" t="e">
        <f>MOD((I63+#REF!),12)</f>
        <v>#REF!</v>
      </c>
      <c r="V63" s="106"/>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row>
    <row r="64" spans="1:192" s="7" customFormat="1" ht="75.75" customHeight="1">
      <c r="A64" s="103">
        <v>49</v>
      </c>
      <c r="B64" s="104" t="s">
        <v>92</v>
      </c>
      <c r="C64" s="87">
        <v>36250</v>
      </c>
      <c r="D64" s="114">
        <v>36250</v>
      </c>
      <c r="E64" s="70" t="s">
        <v>6</v>
      </c>
      <c r="F64" s="71" t="s">
        <v>43</v>
      </c>
      <c r="G64" s="72">
        <f>VLOOKUP(F64,[6]MA!$D$4:$E$13,2,0)</f>
        <v>1.33</v>
      </c>
      <c r="H64" s="73">
        <v>1</v>
      </c>
      <c r="I64" s="73">
        <v>11</v>
      </c>
      <c r="J64" s="73"/>
      <c r="K64" s="73"/>
      <c r="L64" s="64">
        <f>IF(YEAR(C64)&lt;1978,VLOOKUP(C64,IF(E64="Nữ",'[6]Tuổi nghỉ hưu 135'!$J$111:$N$254,'[6]Tuổi nghỉ hưu 135'!$C$51:$G$254),2,0),IF(E64="Nữ",60,62))</f>
        <v>60</v>
      </c>
      <c r="M64" s="25">
        <f>IF(YEAR(C64)&lt;1978,VLOOKUP(C64,IF(E64="Nữ",'[6]Tuổi nghỉ hưu 135'!$J$111:$N$254,'[6]Tuổi nghỉ hưu 135'!$C$51:$G$254),5,0),DATE(YEAR(C64)+IF(F64="Nữ",60,62),MONTH(C64)+1,DAY(C64)))</f>
        <v>58927</v>
      </c>
      <c r="N64" s="16" t="e">
        <f>DATEDIF(#REF!,M64,"Y")</f>
        <v>#REF!</v>
      </c>
      <c r="O64" s="16" t="e">
        <f>DATEDIF(#REF!,M64,"YM")</f>
        <v>#REF!</v>
      </c>
      <c r="P64" s="16" t="e">
        <f t="shared" si="43"/>
        <v>#REF!</v>
      </c>
      <c r="Q64" s="16" t="e">
        <f t="shared" si="44"/>
        <v>#REF!</v>
      </c>
      <c r="R64" s="105">
        <f t="shared" si="35"/>
        <v>23</v>
      </c>
      <c r="S64" s="16">
        <f t="shared" si="36"/>
        <v>2</v>
      </c>
      <c r="T64" s="105" t="e">
        <f>H64+IF((I64+#REF!)&gt;=12,1,0)</f>
        <v>#REF!</v>
      </c>
      <c r="U64" s="105" t="e">
        <f>MOD((I64+#REF!),12)</f>
        <v>#REF!</v>
      </c>
      <c r="V64" s="106"/>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row>
    <row r="65" spans="1:192" s="7" customFormat="1" ht="57" customHeight="1">
      <c r="A65" s="107" t="s">
        <v>164</v>
      </c>
      <c r="B65" s="152" t="s">
        <v>161</v>
      </c>
      <c r="C65" s="153"/>
      <c r="D65" s="154"/>
      <c r="E65" s="70"/>
      <c r="F65" s="71"/>
      <c r="G65" s="72"/>
      <c r="H65" s="73"/>
      <c r="I65" s="73"/>
      <c r="J65" s="73"/>
      <c r="K65" s="73"/>
      <c r="L65" s="64"/>
      <c r="M65" s="25"/>
      <c r="N65" s="16"/>
      <c r="O65" s="16"/>
      <c r="P65" s="16"/>
      <c r="Q65" s="16"/>
      <c r="R65" s="105"/>
      <c r="S65" s="16"/>
      <c r="T65" s="105"/>
      <c r="U65" s="105"/>
      <c r="V65" s="106"/>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row>
    <row r="66" spans="1:192" s="7" customFormat="1" ht="35.1" customHeight="1">
      <c r="A66" s="103">
        <v>50</v>
      </c>
      <c r="B66" s="104" t="s">
        <v>147</v>
      </c>
      <c r="C66" s="70">
        <f t="shared" ref="C66:C71" si="45">DATE(YEAR(D66),MONTH(D66),1)</f>
        <v>31321</v>
      </c>
      <c r="D66" s="96">
        <v>31335</v>
      </c>
      <c r="E66" s="70" t="s">
        <v>13</v>
      </c>
      <c r="F66" s="71" t="s">
        <v>34</v>
      </c>
      <c r="G66" s="72">
        <f>VLOOKUP(F66,[8]MA!$D$4:$E$13,2,0)</f>
        <v>1.33</v>
      </c>
      <c r="H66" s="73">
        <v>16</v>
      </c>
      <c r="I66" s="73">
        <v>0</v>
      </c>
      <c r="J66" s="73"/>
      <c r="K66" s="73"/>
      <c r="L66" s="64">
        <f>IF(YEAR(C66)&lt;1978,VLOOKUP(C66,IF(E66="Nữ",'[8]Tuổi nghỉ hưu 135'!$J$111:$N$254,'[8]Tuổi nghỉ hưu 135'!$C$51:$G$254),2,0),IF(E66="Nữ",60,62))</f>
        <v>62</v>
      </c>
      <c r="M66" s="25">
        <f>IF(YEAR(C66)&lt;1978,VLOOKUP(C66,IF(E66="Nữ",'[8]Tuổi nghỉ hưu 135'!$J$111:$N$254,'[8]Tuổi nghỉ hưu 135'!$C$51:$G$254),5,0),DATE(YEAR(C66)+IF(F66="Nữ",60,62),MONTH(C66)+1,DAY(C66)))</f>
        <v>53997</v>
      </c>
      <c r="N66" s="16" t="e">
        <f>DATEDIF(#REF!,M66,"Y")</f>
        <v>#REF!</v>
      </c>
      <c r="O66" s="16" t="e">
        <f>DATEDIF(#REF!,M66,"YM")</f>
        <v>#REF!</v>
      </c>
      <c r="P66" s="16" t="e">
        <f t="shared" ref="P66:P71" si="46">N66*12+O66</f>
        <v>#REF!</v>
      </c>
      <c r="Q66" s="16" t="e">
        <f t="shared" ref="Q66:Q71" si="47">IF(O66=0,N66,IF(AND(O66&gt;=1,O66&lt;=6),N66+0.5,N66+1))</f>
        <v>#REF!</v>
      </c>
      <c r="R66" s="105">
        <f t="shared" ref="R66:R71" si="48">H66*12+I66</f>
        <v>192</v>
      </c>
      <c r="S66" s="16">
        <f t="shared" ref="S66:S71" si="49">IF(I66=0,H66,IF(AND(I66&gt;=1,I66&lt;=6),H66+0.5,H66+1))</f>
        <v>16</v>
      </c>
      <c r="T66" s="105" t="e">
        <f>H66+IF((I66+#REF!)&gt;=12,1,0)</f>
        <v>#REF!</v>
      </c>
      <c r="U66" s="105" t="e">
        <f>MOD((I66+#REF!),12)</f>
        <v>#REF!</v>
      </c>
      <c r="V66" s="106"/>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row>
    <row r="67" spans="1:192" s="7" customFormat="1" ht="35.1" customHeight="1">
      <c r="A67" s="103">
        <v>51</v>
      </c>
      <c r="B67" s="78" t="s">
        <v>148</v>
      </c>
      <c r="C67" s="70">
        <f t="shared" si="45"/>
        <v>31686</v>
      </c>
      <c r="D67" s="96">
        <v>31696</v>
      </c>
      <c r="E67" s="70" t="s">
        <v>13</v>
      </c>
      <c r="F67" s="71" t="s">
        <v>35</v>
      </c>
      <c r="G67" s="72">
        <f>VLOOKUP(F67,[8]MA!$D$4:$E$13,2,0)</f>
        <v>1.33</v>
      </c>
      <c r="H67" s="73">
        <v>14</v>
      </c>
      <c r="I67" s="73">
        <v>10</v>
      </c>
      <c r="J67" s="73"/>
      <c r="K67" s="73"/>
      <c r="L67" s="64">
        <f>IF(YEAR(C67)&lt;1978,VLOOKUP(C67,IF(E67="Nữ",'[8]Tuổi nghỉ hưu 135'!$J$111:$N$254,'[8]Tuổi nghỉ hưu 135'!$C$51:$G$254),2,0),IF(E67="Nữ",60,62))</f>
        <v>62</v>
      </c>
      <c r="M67" s="25">
        <f>IF(YEAR(C67)&lt;1978,VLOOKUP(C67,IF(E67="Nữ",'[8]Tuổi nghỉ hưu 135'!$J$111:$N$254,'[8]Tuổi nghỉ hưu 135'!$C$51:$G$254),5,0),DATE(YEAR(C67)+IF(F67="Nữ",60,62),MONTH(C67)+1,DAY(C67)))</f>
        <v>54363</v>
      </c>
      <c r="N67" s="16" t="e">
        <f>DATEDIF(#REF!,M67,"Y")</f>
        <v>#REF!</v>
      </c>
      <c r="O67" s="16" t="e">
        <f>DATEDIF(#REF!,M67,"YM")</f>
        <v>#REF!</v>
      </c>
      <c r="P67" s="16" t="e">
        <f t="shared" si="46"/>
        <v>#REF!</v>
      </c>
      <c r="Q67" s="16" t="e">
        <f t="shared" si="47"/>
        <v>#REF!</v>
      </c>
      <c r="R67" s="105">
        <f t="shared" si="48"/>
        <v>178</v>
      </c>
      <c r="S67" s="16">
        <f t="shared" si="49"/>
        <v>15</v>
      </c>
      <c r="T67" s="105" t="e">
        <f>H67+IF((I67+#REF!)&gt;=12,1,0)</f>
        <v>#REF!</v>
      </c>
      <c r="U67" s="105" t="e">
        <f>MOD((I67+#REF!),12)</f>
        <v>#REF!</v>
      </c>
      <c r="V67" s="106"/>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row>
    <row r="68" spans="1:192" s="7" customFormat="1" ht="35.1" customHeight="1">
      <c r="A68" s="103">
        <v>52</v>
      </c>
      <c r="B68" s="104" t="s">
        <v>149</v>
      </c>
      <c r="C68" s="70">
        <f t="shared" si="45"/>
        <v>26390</v>
      </c>
      <c r="D68" s="96">
        <v>26404</v>
      </c>
      <c r="E68" s="70" t="s">
        <v>13</v>
      </c>
      <c r="F68" s="71" t="s">
        <v>36</v>
      </c>
      <c r="G68" s="72">
        <f>VLOOKUP(F68,[8]MA!$D$4:$E$13,2,0)</f>
        <v>1.33</v>
      </c>
      <c r="H68" s="73">
        <v>26</v>
      </c>
      <c r="I68" s="73">
        <v>6</v>
      </c>
      <c r="J68" s="73"/>
      <c r="K68" s="73"/>
      <c r="L68" s="64">
        <f>IF(YEAR(C68)&lt;1978,VLOOKUP(C68,IF(E68="Nữ",'[8]Tuổi nghỉ hưu 135'!$J$111:$N$254,'[8]Tuổi nghỉ hưu 135'!$C$51:$G$254),2,0),IF(E68="Nữ",60,62))</f>
        <v>62</v>
      </c>
      <c r="M68" s="25">
        <f>IF(YEAR(C68)&lt;1978,VLOOKUP(C68,IF(E68="Nữ",'[8]Tuổi nghỉ hưu 135'!$J$111:$N$254,'[8]Tuổi nghỉ hưu 135'!$C$51:$G$254),5,0),DATE(YEAR(C68)+IF(F68="Nữ",60,62),MONTH(C68)+1,DAY(C68)))</f>
        <v>49065</v>
      </c>
      <c r="N68" s="16" t="e">
        <f>DATEDIF(#REF!,M68,"Y")</f>
        <v>#REF!</v>
      </c>
      <c r="O68" s="16" t="e">
        <f>DATEDIF(#REF!,M68,"YM")</f>
        <v>#REF!</v>
      </c>
      <c r="P68" s="16" t="e">
        <f t="shared" si="46"/>
        <v>#REF!</v>
      </c>
      <c r="Q68" s="16" t="e">
        <f t="shared" si="47"/>
        <v>#REF!</v>
      </c>
      <c r="R68" s="105">
        <f t="shared" si="48"/>
        <v>318</v>
      </c>
      <c r="S68" s="16">
        <f t="shared" si="49"/>
        <v>26.5</v>
      </c>
      <c r="T68" s="105" t="e">
        <f>H68+IF((I68+#REF!)&gt;=12,1,0)</f>
        <v>#REF!</v>
      </c>
      <c r="U68" s="105" t="e">
        <f>MOD((I68+#REF!),12)</f>
        <v>#REF!</v>
      </c>
      <c r="V68" s="106"/>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row>
    <row r="69" spans="1:192" s="7" customFormat="1" ht="35.1" customHeight="1">
      <c r="A69" s="103">
        <v>53</v>
      </c>
      <c r="B69" s="78" t="s">
        <v>150</v>
      </c>
      <c r="C69" s="70">
        <f t="shared" si="45"/>
        <v>29587</v>
      </c>
      <c r="D69" s="96">
        <v>29610</v>
      </c>
      <c r="E69" s="70" t="s">
        <v>6</v>
      </c>
      <c r="F69" s="71" t="s">
        <v>39</v>
      </c>
      <c r="G69" s="72">
        <f>VLOOKUP(F69,[8]MA!$D$4:$E$13,2,0)</f>
        <v>1.33</v>
      </c>
      <c r="H69" s="73">
        <v>11</v>
      </c>
      <c r="I69" s="73">
        <v>10</v>
      </c>
      <c r="J69" s="73"/>
      <c r="K69" s="73"/>
      <c r="L69" s="64">
        <f>IF(YEAR(C69)&lt;1978,VLOOKUP(C69,IF(E69="Nữ",'[8]Tuổi nghỉ hưu 135'!$J$111:$N$254,'[8]Tuổi nghỉ hưu 135'!$C$51:$G$254),2,0),IF(E69="Nữ",60,62))</f>
        <v>60</v>
      </c>
      <c r="M69" s="25">
        <f>IF(YEAR(C69)&lt;1978,VLOOKUP(C69,IF(E69="Nữ",'[8]Tuổi nghỉ hưu 135'!$J$111:$N$254,'[8]Tuổi nghỉ hưu 135'!$C$51:$G$254),5,0),DATE(YEAR(C69)+IF(F69="Nữ",60,62),MONTH(C69)+1,DAY(C69)))</f>
        <v>52263</v>
      </c>
      <c r="N69" s="16" t="e">
        <f>DATEDIF(#REF!,M69,"Y")</f>
        <v>#REF!</v>
      </c>
      <c r="O69" s="16" t="e">
        <f>DATEDIF(#REF!,M69,"YM")</f>
        <v>#REF!</v>
      </c>
      <c r="P69" s="16" t="e">
        <f t="shared" si="46"/>
        <v>#REF!</v>
      </c>
      <c r="Q69" s="16" t="e">
        <f t="shared" si="47"/>
        <v>#REF!</v>
      </c>
      <c r="R69" s="105">
        <f t="shared" si="48"/>
        <v>142</v>
      </c>
      <c r="S69" s="16">
        <f t="shared" si="49"/>
        <v>12</v>
      </c>
      <c r="T69" s="105" t="e">
        <f>H69+IF((I69+#REF!)&gt;=12,1,0)</f>
        <v>#REF!</v>
      </c>
      <c r="U69" s="105" t="e">
        <f>MOD((I69+#REF!),12)</f>
        <v>#REF!</v>
      </c>
      <c r="V69" s="106"/>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row>
    <row r="70" spans="1:192" s="7" customFormat="1" ht="35.1" customHeight="1">
      <c r="A70" s="103">
        <v>54</v>
      </c>
      <c r="B70" s="78" t="s">
        <v>151</v>
      </c>
      <c r="C70" s="70">
        <f t="shared" si="45"/>
        <v>33482</v>
      </c>
      <c r="D70" s="96">
        <v>33487</v>
      </c>
      <c r="E70" s="70" t="s">
        <v>6</v>
      </c>
      <c r="F70" s="71" t="s">
        <v>42</v>
      </c>
      <c r="G70" s="72">
        <f>VLOOKUP(F70,[8]MA!$D$4:$E$13,2,0)</f>
        <v>1.33</v>
      </c>
      <c r="H70" s="73">
        <v>2</v>
      </c>
      <c r="I70" s="73">
        <v>0</v>
      </c>
      <c r="J70" s="73"/>
      <c r="K70" s="73"/>
      <c r="L70" s="64">
        <f>IF(YEAR(C70)&lt;1978,VLOOKUP(C70,IF(E70="Nữ",'[8]Tuổi nghỉ hưu 135'!$J$111:$N$254,'[8]Tuổi nghỉ hưu 135'!$C$51:$G$254),2,0),IF(E70="Nữ",60,62))</f>
        <v>60</v>
      </c>
      <c r="M70" s="25">
        <f>IF(YEAR(C70)&lt;1978,VLOOKUP(C70,IF(E70="Nữ",'[8]Tuổi nghỉ hưu 135'!$J$111:$N$254,'[8]Tuổi nghỉ hưu 135'!$C$51:$G$254),5,0),DATE(YEAR(C70)+IF(F70="Nữ",60,62),MONTH(C70)+1,DAY(C70)))</f>
        <v>56158</v>
      </c>
      <c r="N70" s="16" t="e">
        <f>DATEDIF(#REF!,M70,"Y")</f>
        <v>#REF!</v>
      </c>
      <c r="O70" s="16" t="e">
        <f>DATEDIF(#REF!,M70,"YM")</f>
        <v>#REF!</v>
      </c>
      <c r="P70" s="16" t="e">
        <f t="shared" si="46"/>
        <v>#REF!</v>
      </c>
      <c r="Q70" s="16" t="e">
        <f t="shared" si="47"/>
        <v>#REF!</v>
      </c>
      <c r="R70" s="105">
        <f t="shared" si="48"/>
        <v>24</v>
      </c>
      <c r="S70" s="16">
        <f t="shared" si="49"/>
        <v>2</v>
      </c>
      <c r="T70" s="105" t="e">
        <f>H70+IF((I70+#REF!)&gt;=12,1,0)</f>
        <v>#REF!</v>
      </c>
      <c r="U70" s="105" t="e">
        <f>MOD((I70+#REF!),12)</f>
        <v>#REF!</v>
      </c>
      <c r="V70" s="106"/>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row>
    <row r="71" spans="1:192" s="7" customFormat="1" ht="58.5" customHeight="1">
      <c r="A71" s="103">
        <v>55</v>
      </c>
      <c r="B71" s="104" t="s">
        <v>152</v>
      </c>
      <c r="C71" s="70">
        <f t="shared" si="45"/>
        <v>33025</v>
      </c>
      <c r="D71" s="96">
        <v>33039</v>
      </c>
      <c r="E71" s="70" t="s">
        <v>13</v>
      </c>
      <c r="F71" s="71" t="s">
        <v>43</v>
      </c>
      <c r="G71" s="72">
        <f>VLOOKUP(F71,[8]MA!$D$4:$E$13,2,0)</f>
        <v>1.33</v>
      </c>
      <c r="H71" s="73">
        <v>5</v>
      </c>
      <c r="I71" s="73">
        <v>2</v>
      </c>
      <c r="J71" s="73"/>
      <c r="K71" s="73"/>
      <c r="L71" s="64">
        <f>IF(YEAR(C71)&lt;1978,VLOOKUP(C71,IF(E71="Nữ",'[8]Tuổi nghỉ hưu 135'!$J$111:$N$254,'[8]Tuổi nghỉ hưu 135'!$C$51:$G$254),2,0),IF(E71="Nữ",60,62))</f>
        <v>62</v>
      </c>
      <c r="M71" s="25">
        <f>IF(YEAR(C71)&lt;1978,VLOOKUP(C71,IF(E71="Nữ",'[8]Tuổi nghỉ hưu 135'!$J$111:$N$254,'[8]Tuổi nghỉ hưu 135'!$C$51:$G$254),5,0),DATE(YEAR(C71)+IF(F71="Nữ",60,62),MONTH(C71)+1,DAY(C71)))</f>
        <v>55701</v>
      </c>
      <c r="N71" s="16" t="e">
        <f>DATEDIF(#REF!,M71,"Y")</f>
        <v>#REF!</v>
      </c>
      <c r="O71" s="16" t="e">
        <f>DATEDIF(#REF!,M71,"YM")</f>
        <v>#REF!</v>
      </c>
      <c r="P71" s="16" t="e">
        <f t="shared" si="46"/>
        <v>#REF!</v>
      </c>
      <c r="Q71" s="16" t="e">
        <f t="shared" si="47"/>
        <v>#REF!</v>
      </c>
      <c r="R71" s="105">
        <f t="shared" si="48"/>
        <v>62</v>
      </c>
      <c r="S71" s="16">
        <f t="shared" si="49"/>
        <v>5.5</v>
      </c>
      <c r="T71" s="105" t="e">
        <f>H71+IF((I71+#REF!)&gt;=12,1,0)</f>
        <v>#REF!</v>
      </c>
      <c r="U71" s="105" t="e">
        <f>MOD((I71+#REF!),12)</f>
        <v>#REF!</v>
      </c>
      <c r="V71" s="106"/>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row>
    <row r="72" spans="1:192" s="7" customFormat="1" ht="30" customHeight="1">
      <c r="A72" s="107" t="s">
        <v>245</v>
      </c>
      <c r="B72" s="152" t="s">
        <v>157</v>
      </c>
      <c r="C72" s="153"/>
      <c r="D72" s="154"/>
      <c r="E72" s="70"/>
      <c r="F72" s="71"/>
      <c r="G72" s="72"/>
      <c r="H72" s="73"/>
      <c r="I72" s="73"/>
      <c r="J72" s="73"/>
      <c r="K72" s="73"/>
      <c r="L72" s="64"/>
      <c r="M72" s="25"/>
      <c r="N72" s="16"/>
      <c r="O72" s="16"/>
      <c r="P72" s="16"/>
      <c r="Q72" s="16"/>
      <c r="R72" s="105"/>
      <c r="S72" s="16"/>
      <c r="T72" s="105"/>
      <c r="U72" s="105"/>
      <c r="V72" s="101"/>
    </row>
    <row r="73" spans="1:192" s="7" customFormat="1" ht="35.1" customHeight="1">
      <c r="A73" s="103">
        <v>56</v>
      </c>
      <c r="B73" s="104" t="s">
        <v>125</v>
      </c>
      <c r="C73" s="70">
        <f t="shared" ref="C73:C84" si="50">DATE(YEAR(D73),MONTH(D73),1)</f>
        <v>26999</v>
      </c>
      <c r="D73" s="96">
        <v>27020</v>
      </c>
      <c r="E73" s="70" t="s">
        <v>13</v>
      </c>
      <c r="F73" s="71" t="s">
        <v>34</v>
      </c>
      <c r="G73" s="72">
        <f>VLOOKUP(F73,[9]MA!$D$4:$E$13,2,0)</f>
        <v>1.33</v>
      </c>
      <c r="H73" s="73">
        <v>13</v>
      </c>
      <c r="I73" s="73">
        <v>1</v>
      </c>
      <c r="J73" s="73"/>
      <c r="K73" s="73"/>
      <c r="L73" s="64">
        <f>IF(YEAR(C73)&lt;1978,VLOOKUP(C73,IF(E73="Nữ",'[9]Tuổi nghỉ hưu 135'!$J$111:$N$254,'[9]Tuổi nghỉ hưu 135'!$C$51:$G$254),2,0),IF(E73="Nữ",60,62))</f>
        <v>62</v>
      </c>
      <c r="M73" s="25">
        <f>IF(YEAR(C73)&lt;1978,VLOOKUP(C73,IF(E73="Nữ",'[9]Tuổi nghỉ hưu 135'!$J$111:$N$254,'[9]Tuổi nghỉ hưu 135'!$C$51:$G$254),5,0),DATE(YEAR(C73)+IF(F73="Nữ",60,62),MONTH(C73)+1,DAY(C73)))</f>
        <v>49675</v>
      </c>
      <c r="N73" s="16" t="e">
        <f>DATEDIF(#REF!,M73,"Y")</f>
        <v>#REF!</v>
      </c>
      <c r="O73" s="16" t="e">
        <f>DATEDIF(#REF!,M73,"YM")</f>
        <v>#REF!</v>
      </c>
      <c r="P73" s="16" t="e">
        <f t="shared" ref="P73:P84" si="51">N73*12+O73</f>
        <v>#REF!</v>
      </c>
      <c r="Q73" s="16" t="e">
        <f t="shared" ref="Q73:Q84" si="52">IF(O73=0,N73,IF(AND(O73&gt;=1,O73&lt;=6),N73+0.5,N73+1))</f>
        <v>#REF!</v>
      </c>
      <c r="R73" s="105">
        <f t="shared" ref="R73:R84" si="53">H73*12+I73</f>
        <v>157</v>
      </c>
      <c r="S73" s="16">
        <f t="shared" ref="S73:S84" si="54">IF(I73=0,H73,IF(AND(I73&gt;=1,I73&lt;=6),H73+0.5,H73+1))</f>
        <v>13.5</v>
      </c>
      <c r="T73" s="105" t="e">
        <f>H73+IF((I73+#REF!)&gt;=12,1,0)</f>
        <v>#REF!</v>
      </c>
      <c r="U73" s="105" t="e">
        <f>MOD((I73+#REF!),12)</f>
        <v>#REF!</v>
      </c>
      <c r="V73" s="106"/>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row>
    <row r="74" spans="1:192" s="7" customFormat="1" ht="35.1" customHeight="1">
      <c r="A74" s="103">
        <v>57</v>
      </c>
      <c r="B74" s="104" t="s">
        <v>126</v>
      </c>
      <c r="C74" s="70">
        <f t="shared" si="50"/>
        <v>31413</v>
      </c>
      <c r="D74" s="96">
        <v>31421</v>
      </c>
      <c r="E74" s="70" t="s">
        <v>6</v>
      </c>
      <c r="F74" s="71" t="s">
        <v>34</v>
      </c>
      <c r="G74" s="72">
        <f>VLOOKUP(F74,[9]MA!$D$4:$E$13,2,0)</f>
        <v>1.33</v>
      </c>
      <c r="H74" s="73">
        <v>11</v>
      </c>
      <c r="I74" s="73">
        <v>6</v>
      </c>
      <c r="J74" s="73"/>
      <c r="K74" s="73"/>
      <c r="L74" s="64">
        <f>IF(YEAR(C74)&lt;1978,VLOOKUP(C74,IF(E74="Nữ",'[9]Tuổi nghỉ hưu 135'!$J$111:$N$254,'[9]Tuổi nghỉ hưu 135'!$C$51:$G$254),2,0),IF(E74="Nữ",60,62))</f>
        <v>60</v>
      </c>
      <c r="M74" s="25">
        <f>IF(YEAR(C74)&lt;1978,VLOOKUP(C74,IF(E74="Nữ",'[9]Tuổi nghỉ hưu 135'!$J$111:$N$254,'[9]Tuổi nghỉ hưu 135'!$C$51:$G$254),5,0),DATE(YEAR(C74)+IF(F74="Nữ",60,62),MONTH(C74)+1,DAY(C74)))</f>
        <v>54089</v>
      </c>
      <c r="N74" s="16" t="e">
        <f>DATEDIF(#REF!,M74,"Y")</f>
        <v>#REF!</v>
      </c>
      <c r="O74" s="16" t="e">
        <f>DATEDIF(#REF!,M74,"YM")</f>
        <v>#REF!</v>
      </c>
      <c r="P74" s="16" t="e">
        <f t="shared" si="51"/>
        <v>#REF!</v>
      </c>
      <c r="Q74" s="16" t="e">
        <f t="shared" si="52"/>
        <v>#REF!</v>
      </c>
      <c r="R74" s="105">
        <f t="shared" si="53"/>
        <v>138</v>
      </c>
      <c r="S74" s="16">
        <f t="shared" si="54"/>
        <v>11.5</v>
      </c>
      <c r="T74" s="105" t="e">
        <f>H74+IF((I74+#REF!)&gt;=12,1,0)</f>
        <v>#REF!</v>
      </c>
      <c r="U74" s="105" t="e">
        <f>MOD((I74+#REF!),12)</f>
        <v>#REF!</v>
      </c>
      <c r="V74" s="106"/>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row>
    <row r="75" spans="1:192" s="7" customFormat="1" ht="35.1" customHeight="1">
      <c r="A75" s="103">
        <v>58</v>
      </c>
      <c r="B75" s="78" t="s">
        <v>127</v>
      </c>
      <c r="C75" s="70">
        <f t="shared" si="50"/>
        <v>32933</v>
      </c>
      <c r="D75" s="96">
        <v>32941</v>
      </c>
      <c r="E75" s="70" t="s">
        <v>6</v>
      </c>
      <c r="F75" s="71" t="s">
        <v>35</v>
      </c>
      <c r="G75" s="72">
        <f>VLOOKUP(F75,[9]MA!$D$4:$E$13,2,0)</f>
        <v>1.33</v>
      </c>
      <c r="H75" s="73">
        <v>13</v>
      </c>
      <c r="I75" s="73">
        <v>8</v>
      </c>
      <c r="J75" s="73"/>
      <c r="K75" s="73"/>
      <c r="L75" s="64">
        <f>IF(YEAR(C75)&lt;1978,VLOOKUP(C75,IF(E75="Nữ",'[9]Tuổi nghỉ hưu 135'!$J$111:$N$254,'[9]Tuổi nghỉ hưu 135'!$C$51:$G$254),2,0),IF(E75="Nữ",60,62))</f>
        <v>60</v>
      </c>
      <c r="M75" s="25">
        <f>IF(YEAR(C75)&lt;1978,VLOOKUP(C75,IF(E75="Nữ",'[9]Tuổi nghỉ hưu 135'!$J$111:$N$254,'[9]Tuổi nghỉ hưu 135'!$C$51:$G$254),5,0),DATE(YEAR(C75)+IF(F75="Nữ",60,62),MONTH(C75)+1,DAY(C75)))</f>
        <v>55610</v>
      </c>
      <c r="N75" s="16" t="e">
        <f>DATEDIF(#REF!,M75,"Y")</f>
        <v>#REF!</v>
      </c>
      <c r="O75" s="16" t="e">
        <f>DATEDIF(#REF!,M75,"YM")</f>
        <v>#REF!</v>
      </c>
      <c r="P75" s="16" t="e">
        <f t="shared" si="51"/>
        <v>#REF!</v>
      </c>
      <c r="Q75" s="16" t="e">
        <f t="shared" si="52"/>
        <v>#REF!</v>
      </c>
      <c r="R75" s="105">
        <f t="shared" si="53"/>
        <v>164</v>
      </c>
      <c r="S75" s="16">
        <f t="shared" si="54"/>
        <v>14</v>
      </c>
      <c r="T75" s="105" t="e">
        <f>H75+IF((I75+#REF!)&gt;=12,1,0)</f>
        <v>#REF!</v>
      </c>
      <c r="U75" s="105" t="e">
        <f>MOD((I75+#REF!),12)</f>
        <v>#REF!</v>
      </c>
      <c r="V75" s="106"/>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row>
    <row r="76" spans="1:192" s="7" customFormat="1" ht="35.1" customHeight="1">
      <c r="A76" s="103">
        <v>59</v>
      </c>
      <c r="B76" s="104" t="s">
        <v>128</v>
      </c>
      <c r="C76" s="70">
        <f t="shared" si="50"/>
        <v>32509</v>
      </c>
      <c r="D76" s="96">
        <v>32509</v>
      </c>
      <c r="E76" s="70" t="s">
        <v>13</v>
      </c>
      <c r="F76" s="71" t="s">
        <v>36</v>
      </c>
      <c r="G76" s="72">
        <f>VLOOKUP(F76,[9]MA!$D$4:$E$13,2,0)</f>
        <v>1.33</v>
      </c>
      <c r="H76" s="73">
        <v>10</v>
      </c>
      <c r="I76" s="73">
        <v>11</v>
      </c>
      <c r="J76" s="73"/>
      <c r="K76" s="73"/>
      <c r="L76" s="64">
        <f>IF(YEAR(C76)&lt;1978,VLOOKUP(C76,IF(E76="Nữ",'[9]Tuổi nghỉ hưu 135'!$J$111:$N$254,'[9]Tuổi nghỉ hưu 135'!$C$51:$G$254),2,0),IF(E76="Nữ",60,62))</f>
        <v>62</v>
      </c>
      <c r="M76" s="25">
        <f>IF(YEAR(C76)&lt;1978,VLOOKUP(C76,IF(E76="Nữ",'[9]Tuổi nghỉ hưu 135'!$J$111:$N$254,'[9]Tuổi nghỉ hưu 135'!$C$51:$G$254),5,0),DATE(YEAR(C76)+IF(F76="Nữ",60,62),MONTH(C76)+1,DAY(C76)))</f>
        <v>55185</v>
      </c>
      <c r="N76" s="16" t="e">
        <f>DATEDIF(#REF!,M76,"Y")</f>
        <v>#REF!</v>
      </c>
      <c r="O76" s="16" t="e">
        <f>DATEDIF(#REF!,M76,"YM")</f>
        <v>#REF!</v>
      </c>
      <c r="P76" s="16" t="e">
        <f t="shared" si="51"/>
        <v>#REF!</v>
      </c>
      <c r="Q76" s="16" t="e">
        <f t="shared" si="52"/>
        <v>#REF!</v>
      </c>
      <c r="R76" s="105">
        <f t="shared" si="53"/>
        <v>131</v>
      </c>
      <c r="S76" s="16">
        <f t="shared" si="54"/>
        <v>11</v>
      </c>
      <c r="T76" s="105" t="e">
        <f>H76+IF((I76+#REF!)&gt;=12,1,0)</f>
        <v>#REF!</v>
      </c>
      <c r="U76" s="105" t="e">
        <f>MOD((I76+#REF!),12)</f>
        <v>#REF!</v>
      </c>
      <c r="V76" s="106"/>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row>
    <row r="77" spans="1:192" s="7" customFormat="1" ht="35.1" customHeight="1">
      <c r="A77" s="103">
        <v>60</v>
      </c>
      <c r="B77" s="104" t="s">
        <v>129</v>
      </c>
      <c r="C77" s="70">
        <f t="shared" si="50"/>
        <v>32021</v>
      </c>
      <c r="D77" s="96">
        <v>32038</v>
      </c>
      <c r="E77" s="70" t="s">
        <v>13</v>
      </c>
      <c r="F77" s="71" t="s">
        <v>36</v>
      </c>
      <c r="G77" s="72">
        <f>VLOOKUP(F77,[9]MA!$D$4:$E$13,2,0)</f>
        <v>1.33</v>
      </c>
      <c r="H77" s="73">
        <v>2</v>
      </c>
      <c r="I77" s="73">
        <v>3</v>
      </c>
      <c r="J77" s="73"/>
      <c r="K77" s="73"/>
      <c r="L77" s="64">
        <f>IF(YEAR(C77)&lt;1978,VLOOKUP(C77,IF(E77="Nữ",'[9]Tuổi nghỉ hưu 135'!$J$111:$N$254,'[9]Tuổi nghỉ hưu 135'!$C$51:$G$254),2,0),IF(E77="Nữ",60,62))</f>
        <v>62</v>
      </c>
      <c r="M77" s="25">
        <f>IF(YEAR(C77)&lt;1978,VLOOKUP(C77,IF(E77="Nữ",'[9]Tuổi nghỉ hưu 135'!$J$111:$N$254,'[9]Tuổi nghỉ hưu 135'!$C$51:$G$254),5,0),DATE(YEAR(C77)+IF(F77="Nữ",60,62),MONTH(C77)+1,DAY(C77)))</f>
        <v>54697</v>
      </c>
      <c r="N77" s="16" t="e">
        <f>DATEDIF(#REF!,M77,"Y")</f>
        <v>#REF!</v>
      </c>
      <c r="O77" s="16" t="e">
        <f>DATEDIF(#REF!,M77,"YM")</f>
        <v>#REF!</v>
      </c>
      <c r="P77" s="16" t="e">
        <f t="shared" si="51"/>
        <v>#REF!</v>
      </c>
      <c r="Q77" s="16" t="e">
        <f t="shared" si="52"/>
        <v>#REF!</v>
      </c>
      <c r="R77" s="105">
        <f t="shared" si="53"/>
        <v>27</v>
      </c>
      <c r="S77" s="16">
        <f t="shared" si="54"/>
        <v>2.5</v>
      </c>
      <c r="T77" s="105" t="e">
        <f>H77+IF((I77+#REF!)&gt;=12,1,0)</f>
        <v>#REF!</v>
      </c>
      <c r="U77" s="105" t="e">
        <f>MOD((I77+#REF!),12)</f>
        <v>#REF!</v>
      </c>
      <c r="V77" s="106"/>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row>
    <row r="78" spans="1:192" s="7" customFormat="1" ht="35.1" customHeight="1">
      <c r="A78" s="103">
        <v>61</v>
      </c>
      <c r="B78" s="78" t="s">
        <v>130</v>
      </c>
      <c r="C78" s="70">
        <f t="shared" si="50"/>
        <v>33359</v>
      </c>
      <c r="D78" s="96">
        <v>33373</v>
      </c>
      <c r="E78" s="70" t="s">
        <v>13</v>
      </c>
      <c r="F78" s="71" t="s">
        <v>37</v>
      </c>
      <c r="G78" s="72">
        <f>VLOOKUP(F78,[9]MA!$D$4:$E$13,2,0)</f>
        <v>1.33</v>
      </c>
      <c r="H78" s="73">
        <v>5</v>
      </c>
      <c r="I78" s="73">
        <v>9</v>
      </c>
      <c r="J78" s="73"/>
      <c r="K78" s="73"/>
      <c r="L78" s="64">
        <f>IF(YEAR(C78)&lt;1978,VLOOKUP(C78,IF(E78="Nữ",'[9]Tuổi nghỉ hưu 135'!$J$111:$N$254,'[9]Tuổi nghỉ hưu 135'!$C$51:$G$254),2,0),IF(E78="Nữ",60,62))</f>
        <v>62</v>
      </c>
      <c r="M78" s="25">
        <f>IF(YEAR(C78)&lt;1978,VLOOKUP(C78,IF(E78="Nữ",'[9]Tuổi nghỉ hưu 135'!$J$111:$N$254,'[9]Tuổi nghỉ hưu 135'!$C$51:$G$254),5,0),DATE(YEAR(C78)+IF(F78="Nữ",60,62),MONTH(C78)+1,DAY(C78)))</f>
        <v>56036</v>
      </c>
      <c r="N78" s="16" t="e">
        <f>DATEDIF(#REF!,M78,"Y")</f>
        <v>#REF!</v>
      </c>
      <c r="O78" s="16" t="e">
        <f>DATEDIF(#REF!,M78,"YM")</f>
        <v>#REF!</v>
      </c>
      <c r="P78" s="16" t="e">
        <f t="shared" si="51"/>
        <v>#REF!</v>
      </c>
      <c r="Q78" s="16" t="e">
        <f t="shared" si="52"/>
        <v>#REF!</v>
      </c>
      <c r="R78" s="105">
        <f t="shared" si="53"/>
        <v>69</v>
      </c>
      <c r="S78" s="16">
        <f t="shared" si="54"/>
        <v>6</v>
      </c>
      <c r="T78" s="105" t="e">
        <f>H78+IF((I78+#REF!)&gt;=12,1,0)</f>
        <v>#REF!</v>
      </c>
      <c r="U78" s="105" t="e">
        <f>MOD((I78+#REF!),12)</f>
        <v>#REF!</v>
      </c>
      <c r="V78" s="106"/>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row>
    <row r="79" spans="1:192" s="7" customFormat="1" ht="35.1" customHeight="1">
      <c r="A79" s="103">
        <v>62</v>
      </c>
      <c r="B79" s="78" t="s">
        <v>131</v>
      </c>
      <c r="C79" s="70">
        <f t="shared" si="50"/>
        <v>33695</v>
      </c>
      <c r="D79" s="96">
        <v>33696</v>
      </c>
      <c r="E79" s="70" t="s">
        <v>6</v>
      </c>
      <c r="F79" s="71" t="s">
        <v>39</v>
      </c>
      <c r="G79" s="72">
        <f>VLOOKUP(F79,[9]MA!$D$4:$E$13,2,0)</f>
        <v>1.33</v>
      </c>
      <c r="H79" s="73">
        <v>8</v>
      </c>
      <c r="I79" s="73">
        <v>10</v>
      </c>
      <c r="J79" s="73"/>
      <c r="K79" s="73"/>
      <c r="L79" s="64">
        <f>IF(YEAR(C79)&lt;1978,VLOOKUP(C79,IF(E79="Nữ",'[9]Tuổi nghỉ hưu 135'!$J$111:$N$254,'[9]Tuổi nghỉ hưu 135'!$C$51:$G$254),2,0),IF(E79="Nữ",60,62))</f>
        <v>60</v>
      </c>
      <c r="M79" s="25">
        <f>IF(YEAR(C79)&lt;1978,VLOOKUP(C79,IF(E79="Nữ",'[9]Tuổi nghỉ hưu 135'!$J$111:$N$254,'[9]Tuổi nghỉ hưu 135'!$C$51:$G$254),5,0),DATE(YEAR(C79)+IF(F79="Nữ",60,62),MONTH(C79)+1,DAY(C79)))</f>
        <v>56370</v>
      </c>
      <c r="N79" s="16" t="e">
        <f>DATEDIF(#REF!,M79,"Y")</f>
        <v>#REF!</v>
      </c>
      <c r="O79" s="16" t="e">
        <f>DATEDIF(#REF!,M79,"YM")</f>
        <v>#REF!</v>
      </c>
      <c r="P79" s="16" t="e">
        <f t="shared" si="51"/>
        <v>#REF!</v>
      </c>
      <c r="Q79" s="16" t="e">
        <f t="shared" si="52"/>
        <v>#REF!</v>
      </c>
      <c r="R79" s="105">
        <f t="shared" si="53"/>
        <v>106</v>
      </c>
      <c r="S79" s="16">
        <f t="shared" si="54"/>
        <v>9</v>
      </c>
      <c r="T79" s="105" t="e">
        <f>H79+IF((I79+#REF!)&gt;=12,1,0)</f>
        <v>#REF!</v>
      </c>
      <c r="U79" s="105" t="e">
        <f>MOD((I79+#REF!),12)</f>
        <v>#REF!</v>
      </c>
      <c r="V79" s="106"/>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row>
    <row r="80" spans="1:192" s="7" customFormat="1" ht="35.1" customHeight="1">
      <c r="A80" s="103">
        <v>63</v>
      </c>
      <c r="B80" s="78" t="s">
        <v>132</v>
      </c>
      <c r="C80" s="70">
        <f t="shared" si="50"/>
        <v>24442</v>
      </c>
      <c r="D80" s="96">
        <v>24451</v>
      </c>
      <c r="E80" s="70" t="s">
        <v>13</v>
      </c>
      <c r="F80" s="71" t="s">
        <v>40</v>
      </c>
      <c r="G80" s="72">
        <f>VLOOKUP(F80,[9]MA!$D$4:$E$13,2,0)</f>
        <v>1.33</v>
      </c>
      <c r="H80" s="73">
        <v>13</v>
      </c>
      <c r="I80" s="73">
        <v>3</v>
      </c>
      <c r="J80" s="73"/>
      <c r="K80" s="73"/>
      <c r="L80" s="64">
        <f>IF(YEAR(C80)&lt;1978,VLOOKUP(C80,IF(E80="Nữ",'[9]Tuổi nghỉ hưu 135'!$J$111:$N$254,'[9]Tuổi nghỉ hưu 135'!$C$51:$G$254),2,0),IF(E80="Nữ",60,62))</f>
        <v>62</v>
      </c>
      <c r="M80" s="25">
        <f>IF(YEAR(C80)&lt;1978,VLOOKUP(C80,IF(E80="Nữ",'[9]Tuổi nghỉ hưu 135'!$J$111:$N$254,'[9]Tuổi nghỉ hưu 135'!$C$51:$G$254),5,0),DATE(YEAR(C80)+IF(F80="Nữ",60,62),MONTH(C80)+1,DAY(C80)))</f>
        <v>47119</v>
      </c>
      <c r="N80" s="16" t="e">
        <f>DATEDIF(#REF!,M80,"Y")</f>
        <v>#REF!</v>
      </c>
      <c r="O80" s="16" t="e">
        <f>DATEDIF(#REF!,M80,"YM")</f>
        <v>#REF!</v>
      </c>
      <c r="P80" s="16" t="e">
        <f t="shared" si="51"/>
        <v>#REF!</v>
      </c>
      <c r="Q80" s="16" t="e">
        <f t="shared" si="52"/>
        <v>#REF!</v>
      </c>
      <c r="R80" s="105">
        <f t="shared" si="53"/>
        <v>159</v>
      </c>
      <c r="S80" s="16">
        <f t="shared" si="54"/>
        <v>13.5</v>
      </c>
      <c r="T80" s="105" t="e">
        <f>H80+IF((I80+#REF!)&gt;=12,1,0)</f>
        <v>#REF!</v>
      </c>
      <c r="U80" s="105" t="e">
        <f>MOD((I80+#REF!),12)</f>
        <v>#REF!</v>
      </c>
      <c r="V80" s="106"/>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row>
    <row r="81" spans="1:170" s="7" customFormat="1" ht="35.1" customHeight="1">
      <c r="A81" s="103">
        <v>64</v>
      </c>
      <c r="B81" s="78" t="s">
        <v>133</v>
      </c>
      <c r="C81" s="70">
        <f t="shared" si="50"/>
        <v>33848</v>
      </c>
      <c r="D81" s="96">
        <v>33876</v>
      </c>
      <c r="E81" s="70" t="s">
        <v>6</v>
      </c>
      <c r="F81" s="71" t="s">
        <v>41</v>
      </c>
      <c r="G81" s="72">
        <f>VLOOKUP(F81,[9]MA!$D$4:$E$13,2,0)</f>
        <v>1.33</v>
      </c>
      <c r="H81" s="73">
        <v>3</v>
      </c>
      <c r="I81" s="73">
        <v>2</v>
      </c>
      <c r="J81" s="73"/>
      <c r="K81" s="73"/>
      <c r="L81" s="64">
        <f>IF(YEAR(C81)&lt;1978,VLOOKUP(C81,IF(E81="Nữ",'[9]Tuổi nghỉ hưu 135'!$J$111:$N$254,'[9]Tuổi nghỉ hưu 135'!$C$51:$G$254),2,0),IF(E81="Nữ",60,62))</f>
        <v>60</v>
      </c>
      <c r="M81" s="25">
        <f>IF(YEAR(C81)&lt;1978,VLOOKUP(C81,IF(E81="Nữ",'[9]Tuổi nghỉ hưu 135'!$J$111:$N$254,'[9]Tuổi nghỉ hưu 135'!$C$51:$G$254),5,0),DATE(YEAR(C81)+IF(F81="Nữ",60,62),MONTH(C81)+1,DAY(C81)))</f>
        <v>56523</v>
      </c>
      <c r="N81" s="16" t="e">
        <f>DATEDIF(#REF!,M81,"Y")</f>
        <v>#REF!</v>
      </c>
      <c r="O81" s="16" t="e">
        <f>DATEDIF(#REF!,M81,"YM")</f>
        <v>#REF!</v>
      </c>
      <c r="P81" s="16" t="e">
        <f t="shared" si="51"/>
        <v>#REF!</v>
      </c>
      <c r="Q81" s="16" t="e">
        <f t="shared" si="52"/>
        <v>#REF!</v>
      </c>
      <c r="R81" s="105">
        <f t="shared" si="53"/>
        <v>38</v>
      </c>
      <c r="S81" s="16">
        <f t="shared" si="54"/>
        <v>3.5</v>
      </c>
      <c r="T81" s="105" t="e">
        <f>H81+IF((I81+#REF!)&gt;=12,1,0)</f>
        <v>#REF!</v>
      </c>
      <c r="U81" s="105" t="e">
        <f>MOD((I81+#REF!),12)</f>
        <v>#REF!</v>
      </c>
      <c r="V81" s="106"/>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row>
    <row r="82" spans="1:170" s="7" customFormat="1" ht="35.1" customHeight="1">
      <c r="A82" s="103">
        <v>65</v>
      </c>
      <c r="B82" s="78" t="s">
        <v>134</v>
      </c>
      <c r="C82" s="70">
        <f t="shared" si="50"/>
        <v>33025</v>
      </c>
      <c r="D82" s="96">
        <v>33029</v>
      </c>
      <c r="E82" s="70" t="s">
        <v>6</v>
      </c>
      <c r="F82" s="71" t="s">
        <v>42</v>
      </c>
      <c r="G82" s="72">
        <f>VLOOKUP(F82,[9]MA!$D$4:$E$13,2,0)</f>
        <v>1.33</v>
      </c>
      <c r="H82" s="73">
        <v>11</v>
      </c>
      <c r="I82" s="73">
        <v>3</v>
      </c>
      <c r="J82" s="73"/>
      <c r="K82" s="73"/>
      <c r="L82" s="64">
        <f>IF(YEAR(C82)&lt;1978,VLOOKUP(C82,IF(E82="Nữ",'[9]Tuổi nghỉ hưu 135'!$J$111:$N$254,'[9]Tuổi nghỉ hưu 135'!$C$51:$G$254),2,0),IF(E82="Nữ",60,62))</f>
        <v>60</v>
      </c>
      <c r="M82" s="25">
        <f>IF(YEAR(C82)&lt;1978,VLOOKUP(C82,IF(E82="Nữ",'[9]Tuổi nghỉ hưu 135'!$J$111:$N$254,'[9]Tuổi nghỉ hưu 135'!$C$51:$G$254),5,0),DATE(YEAR(C82)+IF(F82="Nữ",60,62),MONTH(C82)+1,DAY(C82)))</f>
        <v>55701</v>
      </c>
      <c r="N82" s="16" t="e">
        <f>DATEDIF(#REF!,M82,"Y")</f>
        <v>#REF!</v>
      </c>
      <c r="O82" s="16" t="e">
        <f>DATEDIF(#REF!,M82,"YM")</f>
        <v>#REF!</v>
      </c>
      <c r="P82" s="16" t="e">
        <f t="shared" si="51"/>
        <v>#REF!</v>
      </c>
      <c r="Q82" s="16" t="e">
        <f t="shared" si="52"/>
        <v>#REF!</v>
      </c>
      <c r="R82" s="105">
        <f t="shared" si="53"/>
        <v>135</v>
      </c>
      <c r="S82" s="16">
        <f t="shared" si="54"/>
        <v>11.5</v>
      </c>
      <c r="T82" s="105" t="e">
        <f>H82+IF((I82+#REF!)&gt;=12,1,0)</f>
        <v>#REF!</v>
      </c>
      <c r="U82" s="105" t="e">
        <f>MOD((I82+#REF!),12)</f>
        <v>#REF!</v>
      </c>
      <c r="V82" s="106"/>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row>
    <row r="83" spans="1:170" s="7" customFormat="1" ht="75" customHeight="1">
      <c r="A83" s="103">
        <v>66</v>
      </c>
      <c r="B83" s="104" t="s">
        <v>135</v>
      </c>
      <c r="C83" s="70">
        <f t="shared" si="50"/>
        <v>31229</v>
      </c>
      <c r="D83" s="96">
        <v>31245</v>
      </c>
      <c r="E83" s="70" t="s">
        <v>6</v>
      </c>
      <c r="F83" s="71" t="s">
        <v>43</v>
      </c>
      <c r="G83" s="72">
        <f>VLOOKUP(F83,[9]MA!$D$4:$E$13,2,0)</f>
        <v>1.33</v>
      </c>
      <c r="H83" s="73">
        <v>14</v>
      </c>
      <c r="I83" s="73">
        <v>11</v>
      </c>
      <c r="J83" s="73"/>
      <c r="K83" s="73"/>
      <c r="L83" s="64">
        <f>IF(YEAR(C83)&lt;1978,VLOOKUP(C83,IF(E83="Nữ",'[9]Tuổi nghỉ hưu 135'!$J$111:$N$254,'[9]Tuổi nghỉ hưu 135'!$C$51:$G$254),2,0),IF(E83="Nữ",60,62))</f>
        <v>60</v>
      </c>
      <c r="M83" s="25">
        <f>IF(YEAR(C83)&lt;1978,VLOOKUP(C83,IF(E83="Nữ",'[9]Tuổi nghỉ hưu 135'!$J$111:$N$254,'[9]Tuổi nghỉ hưu 135'!$C$51:$G$254),5,0),DATE(YEAR(C83)+IF(F83="Nữ",60,62),MONTH(C83)+1,DAY(C83)))</f>
        <v>53905</v>
      </c>
      <c r="N83" s="16" t="e">
        <f>DATEDIF(#REF!,M83,"Y")</f>
        <v>#REF!</v>
      </c>
      <c r="O83" s="16" t="e">
        <f>DATEDIF(#REF!,M83,"YM")</f>
        <v>#REF!</v>
      </c>
      <c r="P83" s="16" t="e">
        <f t="shared" si="51"/>
        <v>#REF!</v>
      </c>
      <c r="Q83" s="16" t="e">
        <f t="shared" si="52"/>
        <v>#REF!</v>
      </c>
      <c r="R83" s="105">
        <f t="shared" si="53"/>
        <v>179</v>
      </c>
      <c r="S83" s="16">
        <f t="shared" si="54"/>
        <v>15</v>
      </c>
      <c r="T83" s="105" t="e">
        <f>H83+IF((I83+#REF!)&gt;=12,1,0)</f>
        <v>#REF!</v>
      </c>
      <c r="U83" s="105" t="e">
        <f>MOD((I83+#REF!),12)</f>
        <v>#REF!</v>
      </c>
      <c r="V83" s="106"/>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row>
    <row r="84" spans="1:170" s="7" customFormat="1" ht="67.5" customHeight="1">
      <c r="A84" s="103">
        <v>67</v>
      </c>
      <c r="B84" s="104" t="s">
        <v>136</v>
      </c>
      <c r="C84" s="70">
        <f t="shared" si="50"/>
        <v>31048</v>
      </c>
      <c r="D84" s="96">
        <v>31050</v>
      </c>
      <c r="E84" s="70" t="s">
        <v>13</v>
      </c>
      <c r="F84" s="71" t="s">
        <v>43</v>
      </c>
      <c r="G84" s="72">
        <f>VLOOKUP(F84,[9]MA!$D$4:$E$13,2,0)</f>
        <v>1.33</v>
      </c>
      <c r="H84" s="73"/>
      <c r="I84" s="73">
        <v>8</v>
      </c>
      <c r="J84" s="73"/>
      <c r="K84" s="73"/>
      <c r="L84" s="64">
        <f>IF(YEAR(C84)&lt;1978,VLOOKUP(C84,IF(E84="Nữ",'[9]Tuổi nghỉ hưu 135'!$J$111:$N$254,'[9]Tuổi nghỉ hưu 135'!$C$51:$G$254),2,0),IF(E84="Nữ",60,62))</f>
        <v>62</v>
      </c>
      <c r="M84" s="25">
        <f>IF(YEAR(C84)&lt;1978,VLOOKUP(C84,IF(E84="Nữ",'[9]Tuổi nghỉ hưu 135'!$J$111:$N$254,'[9]Tuổi nghỉ hưu 135'!$C$51:$G$254),5,0),DATE(YEAR(C84)+IF(F84="Nữ",60,62),MONTH(C84)+1,DAY(C84)))</f>
        <v>53724</v>
      </c>
      <c r="N84" s="16" t="e">
        <f>DATEDIF(#REF!,M84,"Y")</f>
        <v>#REF!</v>
      </c>
      <c r="O84" s="16" t="e">
        <f>DATEDIF(#REF!,M84,"YM")</f>
        <v>#REF!</v>
      </c>
      <c r="P84" s="16" t="e">
        <f t="shared" si="51"/>
        <v>#REF!</v>
      </c>
      <c r="Q84" s="16" t="e">
        <f t="shared" si="52"/>
        <v>#REF!</v>
      </c>
      <c r="R84" s="105">
        <f t="shared" si="53"/>
        <v>8</v>
      </c>
      <c r="S84" s="16">
        <f t="shared" si="54"/>
        <v>1</v>
      </c>
      <c r="T84" s="105" t="e">
        <f>H84+IF((I84+#REF!)&gt;=12,1,0)</f>
        <v>#REF!</v>
      </c>
      <c r="U84" s="105" t="e">
        <f>MOD((I84+#REF!),12)</f>
        <v>#REF!</v>
      </c>
      <c r="V84" s="106"/>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row>
    <row r="85" spans="1:170" s="7" customFormat="1" ht="45.75" customHeight="1">
      <c r="A85" s="107" t="s">
        <v>246</v>
      </c>
      <c r="B85" s="152" t="s">
        <v>162</v>
      </c>
      <c r="C85" s="153"/>
      <c r="D85" s="154"/>
      <c r="E85" s="81"/>
      <c r="F85" s="82"/>
      <c r="G85" s="77"/>
      <c r="H85" s="77"/>
      <c r="I85" s="77"/>
      <c r="J85" s="77"/>
      <c r="K85" s="77"/>
      <c r="L85" s="63"/>
      <c r="M85" s="11"/>
      <c r="N85" s="11"/>
      <c r="O85" s="11"/>
      <c r="P85" s="11"/>
      <c r="Q85" s="11"/>
      <c r="R85" s="11"/>
      <c r="S85" s="11"/>
      <c r="T85" s="11"/>
      <c r="U85" s="11"/>
      <c r="V85" s="101"/>
    </row>
    <row r="86" spans="1:170" s="7" customFormat="1" ht="35.1" customHeight="1">
      <c r="A86" s="103">
        <v>68</v>
      </c>
      <c r="B86" s="83" t="s">
        <v>122</v>
      </c>
      <c r="C86" s="70">
        <f t="shared" ref="C86:C88" si="55">DATE(YEAR(D86),MONTH(D86),1)</f>
        <v>29891</v>
      </c>
      <c r="D86" s="96">
        <v>29917</v>
      </c>
      <c r="E86" s="70" t="s">
        <v>6</v>
      </c>
      <c r="F86" s="71" t="s">
        <v>35</v>
      </c>
      <c r="G86" s="72">
        <f>VLOOKUP(F86,[10]MA!$D$4:$E$13,2,0)</f>
        <v>1.33</v>
      </c>
      <c r="H86" s="73">
        <v>9</v>
      </c>
      <c r="I86" s="73">
        <v>11</v>
      </c>
      <c r="J86" s="73"/>
      <c r="K86" s="73"/>
      <c r="L86" s="64">
        <f>IF(YEAR(C86)&lt;1978,VLOOKUP(C86,IF(E86="Nữ",'[10]Tuổi nghỉ hưu 135'!$J$111:$N$254,'[10]Tuổi nghỉ hưu 135'!$C$51:$G$254),2,0),IF(E86="Nữ",60,62))</f>
        <v>60</v>
      </c>
      <c r="M86" s="25">
        <f>IF(YEAR(C86)&lt;1978,VLOOKUP(C86,IF(E86="Nữ",'[10]Tuổi nghỉ hưu 135'!$J$111:$N$254,'[10]Tuổi nghỉ hưu 135'!$C$51:$G$254),5,0),DATE(YEAR(C86)+IF(F86="Nữ",60,62),MONTH(C86)+1,DAY(C86)))</f>
        <v>52566</v>
      </c>
      <c r="N86" s="16" t="e">
        <f>DATEDIF(#REF!,M86,"Y")</f>
        <v>#REF!</v>
      </c>
      <c r="O86" s="16" t="e">
        <f>DATEDIF(#REF!,M86,"YM")</f>
        <v>#REF!</v>
      </c>
      <c r="P86" s="16" t="e">
        <f t="shared" ref="P86:P88" si="56">N86*12+O86</f>
        <v>#REF!</v>
      </c>
      <c r="Q86" s="16" t="e">
        <f t="shared" ref="Q86:Q88" si="57">IF(O86=0,N86,IF(AND(O86&gt;=1,O86&lt;=6),N86+0.5,N86+1))</f>
        <v>#REF!</v>
      </c>
      <c r="R86" s="105">
        <f>H86*12+I86</f>
        <v>119</v>
      </c>
      <c r="S86" s="16">
        <f>IF(I86=0,H86,IF(AND(I86&gt;=1,I86&lt;=6),H86+0.5,H86+1))</f>
        <v>10</v>
      </c>
      <c r="T86" s="105" t="e">
        <f>H86+IF((I86+#REF!)&gt;=12,1,0)</f>
        <v>#REF!</v>
      </c>
      <c r="U86" s="105" t="e">
        <f>MOD((I86+#REF!),12)</f>
        <v>#REF!</v>
      </c>
      <c r="V86" s="106"/>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row>
    <row r="87" spans="1:170" s="7" customFormat="1" ht="35.1" customHeight="1">
      <c r="A87" s="103">
        <v>69</v>
      </c>
      <c r="B87" s="83" t="s">
        <v>123</v>
      </c>
      <c r="C87" s="70">
        <f t="shared" si="55"/>
        <v>31079</v>
      </c>
      <c r="D87" s="96">
        <v>31087</v>
      </c>
      <c r="E87" s="70" t="s">
        <v>6</v>
      </c>
      <c r="F87" s="71" t="s">
        <v>36</v>
      </c>
      <c r="G87" s="72">
        <f>VLOOKUP(F87,[10]MA!$D$4:$E$13,2,0)</f>
        <v>1.33</v>
      </c>
      <c r="H87" s="73">
        <v>14</v>
      </c>
      <c r="I87" s="73">
        <v>11</v>
      </c>
      <c r="J87" s="73"/>
      <c r="K87" s="73"/>
      <c r="L87" s="64">
        <f>IF(YEAR(C87)&lt;1978,VLOOKUP(C87,IF(E87="Nữ",'[10]Tuổi nghỉ hưu 135'!$J$111:$N$254,'[10]Tuổi nghỉ hưu 135'!$C$51:$G$254),2,0),IF(E87="Nữ",60,62))</f>
        <v>60</v>
      </c>
      <c r="M87" s="25">
        <f>IF(YEAR(C87)&lt;1978,VLOOKUP(C87,IF(E87="Nữ",'[10]Tuổi nghỉ hưu 135'!$J$111:$N$254,'[10]Tuổi nghỉ hưu 135'!$C$51:$G$254),5,0),DATE(YEAR(C87)+IF(F87="Nữ",60,62),MONTH(C87)+1,DAY(C87)))</f>
        <v>53752</v>
      </c>
      <c r="N87" s="16" t="e">
        <f>DATEDIF(#REF!,M87,"Y")</f>
        <v>#REF!</v>
      </c>
      <c r="O87" s="16" t="e">
        <f>DATEDIF(#REF!,M87,"YM")</f>
        <v>#REF!</v>
      </c>
      <c r="P87" s="16" t="e">
        <f t="shared" si="56"/>
        <v>#REF!</v>
      </c>
      <c r="Q87" s="16" t="e">
        <f t="shared" si="57"/>
        <v>#REF!</v>
      </c>
      <c r="R87" s="105">
        <f>H87*12+I87</f>
        <v>179</v>
      </c>
      <c r="S87" s="16">
        <f>IF(I87=0,H87,IF(AND(I87&gt;=1,I87&lt;=6),H87+0.5,H87+1))</f>
        <v>15</v>
      </c>
      <c r="T87" s="105" t="e">
        <f>H87+IF((I87+#REF!)&gt;=12,1,0)</f>
        <v>#REF!</v>
      </c>
      <c r="U87" s="105" t="e">
        <f>MOD((I87+#REF!),12)</f>
        <v>#REF!</v>
      </c>
      <c r="V87" s="106"/>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row>
    <row r="88" spans="1:170" s="7" customFormat="1" ht="35.1" customHeight="1">
      <c r="A88" s="103">
        <v>70</v>
      </c>
      <c r="B88" s="84" t="s">
        <v>124</v>
      </c>
      <c r="C88" s="70">
        <f t="shared" si="55"/>
        <v>31472</v>
      </c>
      <c r="D88" s="96">
        <v>31497</v>
      </c>
      <c r="E88" s="70" t="s">
        <v>6</v>
      </c>
      <c r="F88" s="71" t="s">
        <v>42</v>
      </c>
      <c r="G88" s="72">
        <f>VLOOKUP(F88,[10]MA!$D$4:$E$13,2,0)</f>
        <v>1.33</v>
      </c>
      <c r="H88" s="73">
        <v>8</v>
      </c>
      <c r="I88" s="73">
        <v>11</v>
      </c>
      <c r="J88" s="73"/>
      <c r="K88" s="73"/>
      <c r="L88" s="64">
        <f>IF(YEAR(C88)&lt;1978,VLOOKUP(C88,IF(E88="Nữ",'[10]Tuổi nghỉ hưu 135'!$J$111:$N$254,'[10]Tuổi nghỉ hưu 135'!$C$51:$G$254),2,0),IF(E88="Nữ",60,62))</f>
        <v>60</v>
      </c>
      <c r="M88" s="25">
        <f>IF(YEAR(C88)&lt;1978,VLOOKUP(C88,IF(E88="Nữ",'[10]Tuổi nghỉ hưu 135'!$J$111:$N$254,'[10]Tuổi nghỉ hưu 135'!$C$51:$G$254),5,0),DATE(YEAR(C88)+IF(F88="Nữ",60,62),MONTH(C88)+1,DAY(C88)))</f>
        <v>54149</v>
      </c>
      <c r="N88" s="16" t="e">
        <f>DATEDIF(#REF!,M88,"Y")</f>
        <v>#REF!</v>
      </c>
      <c r="O88" s="16" t="e">
        <f>DATEDIF(#REF!,M88,"YM")</f>
        <v>#REF!</v>
      </c>
      <c r="P88" s="16" t="e">
        <f t="shared" si="56"/>
        <v>#REF!</v>
      </c>
      <c r="Q88" s="16" t="e">
        <f t="shared" si="57"/>
        <v>#REF!</v>
      </c>
      <c r="R88" s="105">
        <f>H88*12+I88</f>
        <v>107</v>
      </c>
      <c r="S88" s="16">
        <f>IF(I88=0,H88,IF(AND(I88&gt;=1,I88&lt;=6),H88+0.5,H88+1))</f>
        <v>9</v>
      </c>
      <c r="T88" s="105" t="e">
        <f>H88+IF((I88+#REF!)&gt;=12,1,0)</f>
        <v>#REF!</v>
      </c>
      <c r="U88" s="105" t="e">
        <f>MOD((I88+#REF!),12)</f>
        <v>#REF!</v>
      </c>
      <c r="V88" s="106"/>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row>
    <row r="89" spans="1:170" s="58" customFormat="1" ht="34.5" customHeight="1">
      <c r="A89" s="107" t="s">
        <v>247</v>
      </c>
      <c r="B89" s="152" t="s">
        <v>189</v>
      </c>
      <c r="C89" s="153"/>
      <c r="D89" s="154"/>
      <c r="E89" s="81"/>
      <c r="F89" s="82"/>
      <c r="G89" s="85"/>
      <c r="H89" s="86"/>
      <c r="I89" s="86"/>
      <c r="J89" s="86"/>
      <c r="K89" s="86"/>
      <c r="L89" s="66"/>
      <c r="M89" s="55"/>
      <c r="N89" s="56"/>
      <c r="O89" s="56"/>
      <c r="P89" s="56"/>
      <c r="Q89" s="56"/>
      <c r="R89" s="121"/>
      <c r="S89" s="56"/>
      <c r="T89" s="121"/>
      <c r="U89" s="121"/>
      <c r="V89" s="122"/>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c r="EO89" s="57"/>
      <c r="EP89" s="57"/>
      <c r="EQ89" s="57"/>
      <c r="ER89" s="57"/>
      <c r="ES89" s="57"/>
      <c r="ET89" s="57"/>
      <c r="EU89" s="57"/>
      <c r="EV89" s="57"/>
      <c r="EW89" s="57"/>
      <c r="EX89" s="57"/>
      <c r="EY89" s="57"/>
      <c r="EZ89" s="57"/>
      <c r="FA89" s="57"/>
      <c r="FB89" s="57"/>
      <c r="FC89" s="57"/>
      <c r="FD89" s="57"/>
      <c r="FE89" s="57"/>
      <c r="FF89" s="57"/>
      <c r="FG89" s="57"/>
      <c r="FH89" s="57"/>
      <c r="FI89" s="57"/>
      <c r="FJ89" s="57"/>
      <c r="FK89" s="57"/>
      <c r="FL89" s="57"/>
      <c r="FM89" s="57"/>
      <c r="FN89" s="57"/>
    </row>
    <row r="90" spans="1:170" s="7" customFormat="1" ht="35.1" customHeight="1">
      <c r="A90" s="103">
        <v>71</v>
      </c>
      <c r="B90" s="83" t="s">
        <v>190</v>
      </c>
      <c r="C90" s="70">
        <f t="shared" ref="C90:C91" si="58">DATE(YEAR(D90),MONTH(D90),1)</f>
        <v>30072</v>
      </c>
      <c r="D90" s="96">
        <v>30089</v>
      </c>
      <c r="E90" s="70" t="s">
        <v>13</v>
      </c>
      <c r="F90" s="71" t="s">
        <v>34</v>
      </c>
      <c r="G90" s="72">
        <f>VLOOKUP(F90,[11]MA!$D$4:$E$13,2,0)</f>
        <v>1.33</v>
      </c>
      <c r="H90" s="73">
        <v>16</v>
      </c>
      <c r="I90" s="73">
        <v>1</v>
      </c>
      <c r="J90" s="73"/>
      <c r="K90" s="73"/>
      <c r="L90" s="64">
        <f>IF(YEAR(C90)&lt;1978,VLOOKUP(C90,IF(E90="Nữ",'[11]Tuổi nghỉ hưu 135'!$J$111:$N$254,'[11]Tuổi nghỉ hưu 135'!$C$51:$G$254),2,0),IF(E90="Nữ",60,62))</f>
        <v>62</v>
      </c>
      <c r="M90" s="25">
        <f>IF(YEAR(C90)&lt;1978,VLOOKUP(C90,IF(E90="Nữ",'[11]Tuổi nghỉ hưu 135'!$J$111:$N$254,'[11]Tuổi nghỉ hưu 135'!$C$51:$G$254),5,0),DATE(YEAR(C90)+IF(F90="Nữ",60,62),MONTH(C90)+1,DAY(C90)))</f>
        <v>52749</v>
      </c>
      <c r="N90" s="16" t="e">
        <f>DATEDIF(#REF!,M90,"Y")</f>
        <v>#REF!</v>
      </c>
      <c r="O90" s="16" t="e">
        <f>DATEDIF(#REF!,M90,"YM")</f>
        <v>#REF!</v>
      </c>
      <c r="P90" s="16" t="e">
        <f t="shared" ref="P90:P100" si="59">N90*12+O90</f>
        <v>#REF!</v>
      </c>
      <c r="Q90" s="16" t="e">
        <f t="shared" ref="Q90:Q100" si="60">IF(O90=0,N90,IF(AND(O90&gt;=1,O90&lt;=6),N90+0.5,N90+1))</f>
        <v>#REF!</v>
      </c>
      <c r="R90" s="105">
        <f t="shared" ref="R90:R100" si="61">H90*12+I90</f>
        <v>193</v>
      </c>
      <c r="S90" s="16">
        <f t="shared" ref="S90:S100" si="62">IF(I90=0,H90,IF(AND(I90&gt;=1,I90&lt;=6),H90+0.5,H90+1))</f>
        <v>16.5</v>
      </c>
      <c r="T90" s="105" t="e">
        <f>H90+IF((I90+#REF!)&gt;=12,1,0)</f>
        <v>#REF!</v>
      </c>
      <c r="U90" s="105" t="e">
        <f>MOD((I90+#REF!),12)</f>
        <v>#REF!</v>
      </c>
      <c r="V90" s="106"/>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row>
    <row r="91" spans="1:170" s="7" customFormat="1" ht="35.1" customHeight="1">
      <c r="A91" s="103">
        <v>72</v>
      </c>
      <c r="B91" s="83" t="s">
        <v>191</v>
      </c>
      <c r="C91" s="70">
        <f t="shared" si="58"/>
        <v>30468</v>
      </c>
      <c r="D91" s="96">
        <v>30469</v>
      </c>
      <c r="E91" s="70" t="s">
        <v>13</v>
      </c>
      <c r="F91" s="71" t="s">
        <v>34</v>
      </c>
      <c r="G91" s="72">
        <f>VLOOKUP(F91,[11]MA!$D$4:$E$13,2,0)</f>
        <v>1.33</v>
      </c>
      <c r="H91" s="73">
        <v>14</v>
      </c>
      <c r="I91" s="73">
        <v>11</v>
      </c>
      <c r="J91" s="73"/>
      <c r="K91" s="73"/>
      <c r="L91" s="64">
        <f>IF(YEAR(C91)&lt;1978,VLOOKUP(C91,IF(E91="Nữ",'[11]Tuổi nghỉ hưu 135'!$J$111:$N$254,'[11]Tuổi nghỉ hưu 135'!$C$51:$G$254),2,0),IF(E91="Nữ",60,62))</f>
        <v>62</v>
      </c>
      <c r="M91" s="25">
        <f>IF(YEAR(C91)&lt;1978,VLOOKUP(C91,IF(E91="Nữ",'[11]Tuổi nghỉ hưu 135'!$J$111:$N$254,'[11]Tuổi nghỉ hưu 135'!$C$51:$G$254),5,0),DATE(YEAR(C91)+IF(F91="Nữ",60,62),MONTH(C91)+1,DAY(C91)))</f>
        <v>53144</v>
      </c>
      <c r="N91" s="16" t="e">
        <f>DATEDIF(#REF!,M91,"Y")</f>
        <v>#REF!</v>
      </c>
      <c r="O91" s="16" t="e">
        <f>DATEDIF(#REF!,M91,"YM")</f>
        <v>#REF!</v>
      </c>
      <c r="P91" s="16" t="e">
        <f t="shared" si="59"/>
        <v>#REF!</v>
      </c>
      <c r="Q91" s="16" t="e">
        <f t="shared" si="60"/>
        <v>#REF!</v>
      </c>
      <c r="R91" s="105">
        <f t="shared" si="61"/>
        <v>179</v>
      </c>
      <c r="S91" s="16">
        <f t="shared" si="62"/>
        <v>15</v>
      </c>
      <c r="T91" s="105" t="e">
        <f>H91+IF((I91+#REF!)&gt;=12,1,0)</f>
        <v>#REF!</v>
      </c>
      <c r="U91" s="105" t="e">
        <f>MOD((I91+#REF!),12)</f>
        <v>#REF!</v>
      </c>
      <c r="V91" s="106"/>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row>
    <row r="92" spans="1:170" s="62" customFormat="1" ht="35.1" customHeight="1">
      <c r="A92" s="103">
        <v>73</v>
      </c>
      <c r="B92" s="104" t="s">
        <v>192</v>
      </c>
      <c r="C92" s="79" t="s">
        <v>193</v>
      </c>
      <c r="D92" s="96">
        <v>31217</v>
      </c>
      <c r="E92" s="70" t="s">
        <v>13</v>
      </c>
      <c r="F92" s="71" t="s">
        <v>36</v>
      </c>
      <c r="G92" s="72">
        <f>VLOOKUP(F92,[11]MA!$D$4:$E$13,2,0)</f>
        <v>1.33</v>
      </c>
      <c r="H92" s="73">
        <v>13</v>
      </c>
      <c r="I92" s="73">
        <v>7</v>
      </c>
      <c r="J92" s="73"/>
      <c r="K92" s="73"/>
      <c r="L92" s="67">
        <f>IF(YEAR(C92)&lt;1978,VLOOKUP(C92,IF(E92="Nữ",'[11]Tuổi nghỉ hưu 135'!$J$111:$N$254,'[11]Tuổi nghỉ hưu 135'!$C$51:$G$254),2,0),IF(E92="Nữ",60,62))</f>
        <v>62</v>
      </c>
      <c r="M92" s="59">
        <f>IF(YEAR(C92)&lt;1978,VLOOKUP(C92,IF(E92="Nữ",'[11]Tuổi nghỉ hưu 135'!$J$111:$N$254,'[11]Tuổi nghỉ hưu 135'!$C$51:$G$254),5,0),DATE(YEAR(C92)+IF(F92="Nữ",60,62),MONTH(C92)+1,DAY(C92)))</f>
        <v>53892</v>
      </c>
      <c r="N92" s="60" t="e">
        <f>DATEDIF(#REF!,M92,"Y")</f>
        <v>#REF!</v>
      </c>
      <c r="O92" s="60" t="e">
        <f>DATEDIF(#REF!,M92,"YM")</f>
        <v>#REF!</v>
      </c>
      <c r="P92" s="60" t="e">
        <f t="shared" si="59"/>
        <v>#REF!</v>
      </c>
      <c r="Q92" s="60" t="e">
        <f t="shared" si="60"/>
        <v>#REF!</v>
      </c>
      <c r="R92" s="123">
        <f t="shared" si="61"/>
        <v>163</v>
      </c>
      <c r="S92" s="60">
        <f t="shared" si="62"/>
        <v>14</v>
      </c>
      <c r="T92" s="123" t="e">
        <f>H92+IF((I92+#REF!)&gt;=12,1,0)</f>
        <v>#REF!</v>
      </c>
      <c r="U92" s="123" t="e">
        <f>MOD((I92+#REF!),12)</f>
        <v>#REF!</v>
      </c>
      <c r="V92" s="124"/>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c r="FN92" s="61"/>
    </row>
    <row r="93" spans="1:170" s="7" customFormat="1" ht="35.1" customHeight="1">
      <c r="A93" s="103">
        <v>74</v>
      </c>
      <c r="B93" s="104" t="s">
        <v>194</v>
      </c>
      <c r="C93" s="79" t="s">
        <v>195</v>
      </c>
      <c r="D93" s="96">
        <v>30965</v>
      </c>
      <c r="E93" s="70" t="s">
        <v>13</v>
      </c>
      <c r="F93" s="71" t="s">
        <v>37</v>
      </c>
      <c r="G93" s="72">
        <f>VLOOKUP(F93,[11]MA!$D$4:$E$13,2,0)</f>
        <v>1.33</v>
      </c>
      <c r="H93" s="73">
        <v>10</v>
      </c>
      <c r="I93" s="73">
        <v>2</v>
      </c>
      <c r="J93" s="73"/>
      <c r="K93" s="73"/>
      <c r="L93" s="64">
        <f>IF(YEAR(C93)&lt;1978,VLOOKUP(C93,IF(E93="Nữ",'[11]Tuổi nghỉ hưu 135'!$J$111:$N$254,'[11]Tuổi nghỉ hưu 135'!$C$51:$G$254),2,0),IF(E93="Nữ",60,62))</f>
        <v>62</v>
      </c>
      <c r="M93" s="25">
        <f>IF(YEAR(C93)&lt;1978,VLOOKUP(C93,IF(E93="Nữ",'[11]Tuổi nghỉ hưu 135'!$J$111:$N$254,'[11]Tuổi nghỉ hưu 135'!$C$51:$G$254),5,0),DATE(YEAR(C93)+IF(F93="Nữ",60,62),MONTH(C93)+1,DAY(C93)))</f>
        <v>53641</v>
      </c>
      <c r="N93" s="16" t="e">
        <f>DATEDIF(#REF!,M93,"Y")</f>
        <v>#REF!</v>
      </c>
      <c r="O93" s="16" t="e">
        <f>DATEDIF(#REF!,M93,"YM")</f>
        <v>#REF!</v>
      </c>
      <c r="P93" s="16" t="e">
        <f t="shared" si="59"/>
        <v>#REF!</v>
      </c>
      <c r="Q93" s="16" t="e">
        <f t="shared" si="60"/>
        <v>#REF!</v>
      </c>
      <c r="R93" s="105">
        <f t="shared" si="61"/>
        <v>122</v>
      </c>
      <c r="S93" s="16">
        <f t="shared" si="62"/>
        <v>10.5</v>
      </c>
      <c r="T93" s="105" t="e">
        <f>H93+IF((I93+#REF!)&gt;=12,1,0)</f>
        <v>#REF!</v>
      </c>
      <c r="U93" s="105" t="e">
        <f>MOD((I93+#REF!),12)</f>
        <v>#REF!</v>
      </c>
      <c r="V93" s="106"/>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row>
    <row r="94" spans="1:170" s="7" customFormat="1" ht="80.25" customHeight="1">
      <c r="A94" s="103">
        <v>75</v>
      </c>
      <c r="B94" s="104" t="s">
        <v>196</v>
      </c>
      <c r="C94" s="79" t="s">
        <v>197</v>
      </c>
      <c r="D94" s="96">
        <v>29670</v>
      </c>
      <c r="E94" s="70" t="s">
        <v>6</v>
      </c>
      <c r="F94" s="71" t="s">
        <v>43</v>
      </c>
      <c r="G94" s="72">
        <f>VLOOKUP(F94,[11]MA!$D$4:$E$13,2,0)</f>
        <v>1.33</v>
      </c>
      <c r="H94" s="73">
        <v>21</v>
      </c>
      <c r="I94" s="73">
        <v>3</v>
      </c>
      <c r="J94" s="73"/>
      <c r="K94" s="73"/>
      <c r="L94" s="64">
        <f>IF(YEAR(C94)&lt;1978,VLOOKUP(C94,IF(E94="Nữ",'[11]Tuổi nghỉ hưu 135'!$J$111:$N$254,'[11]Tuổi nghỉ hưu 135'!$C$51:$G$254),2,0),IF(E94="Nữ",60,62))</f>
        <v>60</v>
      </c>
      <c r="M94" s="25">
        <f>IF(YEAR(C94)&lt;1978,VLOOKUP(C94,IF(E94="Nữ",'[11]Tuổi nghỉ hưu 135'!$J$111:$N$254,'[11]Tuổi nghỉ hưu 135'!$C$51:$G$254),5,0),DATE(YEAR(C94)+IF(F94="Nữ",60,62),MONTH(C94)+1,DAY(C94)))</f>
        <v>54959</v>
      </c>
      <c r="N94" s="16" t="e">
        <f>DATEDIF(#REF!,M94,"Y")</f>
        <v>#REF!</v>
      </c>
      <c r="O94" s="16" t="e">
        <f>DATEDIF(#REF!,M94,"YM")</f>
        <v>#REF!</v>
      </c>
      <c r="P94" s="16" t="e">
        <f t="shared" si="59"/>
        <v>#REF!</v>
      </c>
      <c r="Q94" s="16" t="e">
        <f t="shared" si="60"/>
        <v>#REF!</v>
      </c>
      <c r="R94" s="105">
        <f t="shared" si="61"/>
        <v>255</v>
      </c>
      <c r="S94" s="16">
        <f t="shared" si="62"/>
        <v>21.5</v>
      </c>
      <c r="T94" s="105" t="e">
        <f>H94+IF((I94+#REF!)&gt;=12,1,0)</f>
        <v>#REF!</v>
      </c>
      <c r="U94" s="105" t="e">
        <f>MOD((I94+#REF!),12)</f>
        <v>#REF!</v>
      </c>
      <c r="V94" s="106"/>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row>
    <row r="95" spans="1:170" s="7" customFormat="1" ht="35.1" customHeight="1">
      <c r="A95" s="103">
        <v>76</v>
      </c>
      <c r="B95" s="104" t="s">
        <v>198</v>
      </c>
      <c r="C95" s="79" t="s">
        <v>197</v>
      </c>
      <c r="D95" s="96">
        <v>32283</v>
      </c>
      <c r="E95" s="70" t="s">
        <v>13</v>
      </c>
      <c r="F95" s="71" t="s">
        <v>42</v>
      </c>
      <c r="G95" s="72">
        <f>VLOOKUP(F95,[11]MA!$D$4:$E$13,2,0)</f>
        <v>1.33</v>
      </c>
      <c r="H95" s="73">
        <v>12</v>
      </c>
      <c r="I95" s="73">
        <v>8</v>
      </c>
      <c r="J95" s="73"/>
      <c r="K95" s="73"/>
      <c r="L95" s="64">
        <f>IF(YEAR(C95)&lt;1978,VLOOKUP(C95,IF(E95="Nữ",'[11]Tuổi nghỉ hưu 135'!$J$111:$N$254,'[11]Tuổi nghỉ hưu 135'!$C$51:$G$254),2,0),IF(E95="Nữ",60,62))</f>
        <v>62</v>
      </c>
      <c r="M95" s="25">
        <f>IF(YEAR(C95)&lt;1978,VLOOKUP(C95,IF(E95="Nữ",'[11]Tuổi nghỉ hưu 135'!$J$111:$N$254,'[11]Tuổi nghỉ hưu 135'!$C$51:$G$254),5,0),DATE(YEAR(C95)+IF(F95="Nữ",60,62),MONTH(C95)+1,DAY(C95)))</f>
        <v>54959</v>
      </c>
      <c r="N95" s="16" t="e">
        <f>DATEDIF(#REF!,M95,"Y")</f>
        <v>#REF!</v>
      </c>
      <c r="O95" s="16" t="e">
        <f>DATEDIF(#REF!,M95,"YM")</f>
        <v>#REF!</v>
      </c>
      <c r="P95" s="16" t="e">
        <f t="shared" si="59"/>
        <v>#REF!</v>
      </c>
      <c r="Q95" s="16" t="e">
        <f t="shared" si="60"/>
        <v>#REF!</v>
      </c>
      <c r="R95" s="105">
        <f t="shared" si="61"/>
        <v>152</v>
      </c>
      <c r="S95" s="16">
        <f t="shared" si="62"/>
        <v>13</v>
      </c>
      <c r="T95" s="105" t="e">
        <f>H95+IF((I95+#REF!)&gt;=12,1,0)</f>
        <v>#REF!</v>
      </c>
      <c r="U95" s="105" t="e">
        <f>MOD((I95+#REF!),12)</f>
        <v>#REF!</v>
      </c>
      <c r="V95" s="106"/>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row>
    <row r="96" spans="1:170" s="7" customFormat="1" ht="35.1" customHeight="1">
      <c r="A96" s="103">
        <v>77</v>
      </c>
      <c r="B96" s="104" t="s">
        <v>199</v>
      </c>
      <c r="C96" s="79" t="s">
        <v>197</v>
      </c>
      <c r="D96" s="96">
        <v>29952</v>
      </c>
      <c r="E96" s="70" t="s">
        <v>13</v>
      </c>
      <c r="F96" s="71" t="s">
        <v>36</v>
      </c>
      <c r="G96" s="72">
        <f>VLOOKUP(F96,[11]MA!$D$4:$E$13,2,0)</f>
        <v>1.33</v>
      </c>
      <c r="H96" s="73">
        <v>14</v>
      </c>
      <c r="I96" s="73">
        <v>9</v>
      </c>
      <c r="J96" s="73"/>
      <c r="K96" s="73"/>
      <c r="L96" s="64">
        <f>IF(YEAR(C96)&lt;1978,VLOOKUP(C96,IF(E96="Nữ",'[11]Tuổi nghỉ hưu 135'!$J$111:$N$254,'[11]Tuổi nghỉ hưu 135'!$C$51:$G$254),2,0),IF(E96="Nữ",60,62))</f>
        <v>62</v>
      </c>
      <c r="M96" s="25">
        <f>IF(YEAR(C96)&lt;1978,VLOOKUP(C96,IF(E96="Nữ",'[11]Tuổi nghỉ hưu 135'!$J$111:$N$254,'[11]Tuổi nghỉ hưu 135'!$C$51:$G$254),5,0),DATE(YEAR(C96)+IF(F96="Nữ",60,62),MONTH(C96)+1,DAY(C96)))</f>
        <v>54959</v>
      </c>
      <c r="N96" s="16" t="e">
        <f>DATEDIF(#REF!,M96,"Y")</f>
        <v>#REF!</v>
      </c>
      <c r="O96" s="16" t="e">
        <f>DATEDIF(#REF!,M96,"YM")</f>
        <v>#REF!</v>
      </c>
      <c r="P96" s="16" t="e">
        <f t="shared" si="59"/>
        <v>#REF!</v>
      </c>
      <c r="Q96" s="16" t="e">
        <f t="shared" si="60"/>
        <v>#REF!</v>
      </c>
      <c r="R96" s="105">
        <f t="shared" si="61"/>
        <v>177</v>
      </c>
      <c r="S96" s="16">
        <f t="shared" si="62"/>
        <v>15</v>
      </c>
      <c r="T96" s="105" t="e">
        <f>H96+IF((I96+#REF!)&gt;=12,1,0)</f>
        <v>#REF!</v>
      </c>
      <c r="U96" s="105" t="e">
        <f>MOD((I96+#REF!),12)</f>
        <v>#REF!</v>
      </c>
      <c r="V96" s="106"/>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row>
    <row r="97" spans="1:192" s="7" customFormat="1" ht="35.1" customHeight="1">
      <c r="A97" s="103">
        <v>78</v>
      </c>
      <c r="B97" s="104" t="s">
        <v>200</v>
      </c>
      <c r="C97" s="79" t="s">
        <v>201</v>
      </c>
      <c r="D97" s="96">
        <v>30761</v>
      </c>
      <c r="E97" s="70" t="s">
        <v>6</v>
      </c>
      <c r="F97" s="71" t="s">
        <v>39</v>
      </c>
      <c r="G97" s="72">
        <f>VLOOKUP(F97,[11]MA!$D$4:$E$13,2,0)</f>
        <v>1.33</v>
      </c>
      <c r="H97" s="73">
        <v>19</v>
      </c>
      <c r="I97" s="73">
        <v>1</v>
      </c>
      <c r="J97" s="73"/>
      <c r="K97" s="73"/>
      <c r="L97" s="64">
        <f>IF(YEAR(C97)&lt;1978,VLOOKUP(C97,IF(E97="Nữ",'[11]Tuổi nghỉ hưu 135'!$J$111:$N$254,'[11]Tuổi nghỉ hưu 135'!$C$51:$G$254),2,0),IF(E97="Nữ",60,62))</f>
        <v>60</v>
      </c>
      <c r="M97" s="25">
        <f>IF(YEAR(C97)&lt;1978,VLOOKUP(C97,IF(E97="Nữ",'[11]Tuổi nghỉ hưu 135'!$J$111:$N$254,'[11]Tuổi nghỉ hưu 135'!$C$51:$G$254),5,0),DATE(YEAR(C97)+IF(F97="Nữ",60,62),MONTH(C97)+1,DAY(C97)))</f>
        <v>52628</v>
      </c>
      <c r="N97" s="16" t="e">
        <f>DATEDIF(#REF!,M97,"Y")</f>
        <v>#REF!</v>
      </c>
      <c r="O97" s="16" t="e">
        <f>DATEDIF(#REF!,M97,"YM")</f>
        <v>#REF!</v>
      </c>
      <c r="P97" s="16" t="e">
        <f t="shared" si="59"/>
        <v>#REF!</v>
      </c>
      <c r="Q97" s="16" t="e">
        <f t="shared" si="60"/>
        <v>#REF!</v>
      </c>
      <c r="R97" s="105">
        <f t="shared" si="61"/>
        <v>229</v>
      </c>
      <c r="S97" s="16">
        <f t="shared" si="62"/>
        <v>19.5</v>
      </c>
      <c r="T97" s="105" t="e">
        <f>H97+IF((I97+#REF!)&gt;=12,1,0)</f>
        <v>#REF!</v>
      </c>
      <c r="U97" s="105" t="e">
        <f>MOD((I97+#REF!),12)</f>
        <v>#REF!</v>
      </c>
      <c r="V97" s="106"/>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row>
    <row r="98" spans="1:192" s="7" customFormat="1" ht="35.1" customHeight="1">
      <c r="A98" s="103">
        <v>79</v>
      </c>
      <c r="B98" s="104" t="s">
        <v>202</v>
      </c>
      <c r="C98" s="108" t="s">
        <v>203</v>
      </c>
      <c r="D98" s="96">
        <v>25243</v>
      </c>
      <c r="E98" s="70" t="s">
        <v>13</v>
      </c>
      <c r="F98" s="71" t="s">
        <v>40</v>
      </c>
      <c r="G98" s="72">
        <f>VLOOKUP(F98,[11]MA!$D$4:$E$13,2,0)</f>
        <v>1.33</v>
      </c>
      <c r="H98" s="73">
        <v>9</v>
      </c>
      <c r="I98" s="73">
        <v>2</v>
      </c>
      <c r="J98" s="73"/>
      <c r="K98" s="73"/>
      <c r="L98" s="64">
        <f>IF(YEAR(C98)&lt;1978,VLOOKUP(C98,IF(E98="Nữ",'[11]Tuổi nghỉ hưu 135'!$J$111:$N$254,'[11]Tuổi nghỉ hưu 135'!$C$51:$G$254),2,0),IF(E98="Nữ",60,62))</f>
        <v>62</v>
      </c>
      <c r="M98" s="25">
        <f>IF(YEAR(C98)&lt;1978,VLOOKUP(C98,IF(E98="Nữ",'[11]Tuổi nghỉ hưu 135'!$J$111:$N$254,'[11]Tuổi nghỉ hưu 135'!$C$51:$G$254),5,0),DATE(YEAR(C98)+IF(F98="Nữ",60,62),MONTH(C98)+1,DAY(C98)))</f>
        <v>55358</v>
      </c>
      <c r="N98" s="16" t="e">
        <f>DATEDIF(#REF!,M98,"Y")</f>
        <v>#REF!</v>
      </c>
      <c r="O98" s="16" t="e">
        <f>DATEDIF(#REF!,M98,"YM")</f>
        <v>#REF!</v>
      </c>
      <c r="P98" s="16" t="e">
        <f t="shared" si="59"/>
        <v>#REF!</v>
      </c>
      <c r="Q98" s="16" t="e">
        <f t="shared" si="60"/>
        <v>#REF!</v>
      </c>
      <c r="R98" s="105">
        <f t="shared" si="61"/>
        <v>110</v>
      </c>
      <c r="S98" s="16">
        <f t="shared" si="62"/>
        <v>9.5</v>
      </c>
      <c r="T98" s="105" t="e">
        <f>H98+IF((I98+#REF!)&gt;=12,1,0)</f>
        <v>#REF!</v>
      </c>
      <c r="U98" s="105" t="e">
        <f>MOD((I98+#REF!),12)</f>
        <v>#REF!</v>
      </c>
      <c r="V98" s="106"/>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row>
    <row r="99" spans="1:192" s="7" customFormat="1" ht="58.5" customHeight="1">
      <c r="A99" s="103">
        <v>80</v>
      </c>
      <c r="B99" s="104" t="s">
        <v>204</v>
      </c>
      <c r="C99" s="108" t="s">
        <v>203</v>
      </c>
      <c r="D99" s="96">
        <v>32683</v>
      </c>
      <c r="E99" s="70" t="s">
        <v>6</v>
      </c>
      <c r="F99" s="71" t="s">
        <v>43</v>
      </c>
      <c r="G99" s="72">
        <f>VLOOKUP(F99,[11]MA!$D$4:$E$13,2,0)</f>
        <v>1.33</v>
      </c>
      <c r="H99" s="73">
        <v>4</v>
      </c>
      <c r="I99" s="73">
        <v>11</v>
      </c>
      <c r="J99" s="73"/>
      <c r="K99" s="73"/>
      <c r="L99" s="64">
        <f>IF(YEAR(C99)&lt;1978,VLOOKUP(C99,IF(E99="Nữ",'[11]Tuổi nghỉ hưu 135'!$J$111:$N$254,'[11]Tuổi nghỉ hưu 135'!$C$51:$G$254),2,0),IF(E99="Nữ",60,62))</f>
        <v>60</v>
      </c>
      <c r="M99" s="25">
        <f>IF(YEAR(C99)&lt;1978,VLOOKUP(C99,IF(E99="Nữ",'[11]Tuổi nghỉ hưu 135'!$J$111:$N$254,'[11]Tuổi nghỉ hưu 135'!$C$51:$G$254),5,0),DATE(YEAR(C99)+IF(F99="Nữ",60,62),MONTH(C99)+1,DAY(C99)))</f>
        <v>55358</v>
      </c>
      <c r="N99" s="16" t="e">
        <f>DATEDIF(#REF!,M99,"Y")</f>
        <v>#REF!</v>
      </c>
      <c r="O99" s="16" t="e">
        <f>DATEDIF(#REF!,M99,"YM")</f>
        <v>#REF!</v>
      </c>
      <c r="P99" s="16" t="e">
        <f t="shared" si="59"/>
        <v>#REF!</v>
      </c>
      <c r="Q99" s="16" t="e">
        <f t="shared" si="60"/>
        <v>#REF!</v>
      </c>
      <c r="R99" s="105">
        <f t="shared" si="61"/>
        <v>59</v>
      </c>
      <c r="S99" s="16">
        <f t="shared" si="62"/>
        <v>5</v>
      </c>
      <c r="T99" s="105" t="e">
        <f>H99+IF((I99+#REF!)&gt;=12,1,0)</f>
        <v>#REF!</v>
      </c>
      <c r="U99" s="105" t="e">
        <f>MOD((I99+#REF!),12)</f>
        <v>#REF!</v>
      </c>
      <c r="V99" s="106"/>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row>
    <row r="100" spans="1:192" s="7" customFormat="1" ht="35.1" customHeight="1">
      <c r="A100" s="103">
        <v>81</v>
      </c>
      <c r="B100" s="104" t="s">
        <v>205</v>
      </c>
      <c r="C100" s="108" t="s">
        <v>206</v>
      </c>
      <c r="D100" s="96">
        <v>34566</v>
      </c>
      <c r="E100" s="70" t="s">
        <v>13</v>
      </c>
      <c r="F100" s="71" t="s">
        <v>41</v>
      </c>
      <c r="G100" s="72">
        <f>VLOOKUP(F100,[11]MA!$D$4:$E$13,2,0)</f>
        <v>1.33</v>
      </c>
      <c r="H100" s="73">
        <v>1</v>
      </c>
      <c r="I100" s="73">
        <v>2</v>
      </c>
      <c r="J100" s="73"/>
      <c r="K100" s="73"/>
      <c r="L100" s="64">
        <f>IF(YEAR(C100)&lt;1978,VLOOKUP(C100,IF(E100="Nữ",'[11]Tuổi nghỉ hưu 135'!$J$111:$N$254,'[11]Tuổi nghỉ hưu 135'!$C$51:$G$254),2,0),IF(E100="Nữ",60,62))</f>
        <v>62</v>
      </c>
      <c r="M100" s="25">
        <f>IF(YEAR(C100)&lt;1978,VLOOKUP(C100,IF(E100="Nữ",'[11]Tuổi nghỉ hưu 135'!$J$111:$N$254,'[11]Tuổi nghỉ hưu 135'!$C$51:$G$254),5,0),DATE(YEAR(C100)+IF(F100="Nữ",60,62),MONTH(C100)+1,DAY(C100)))</f>
        <v>57243</v>
      </c>
      <c r="N100" s="16" t="e">
        <f>DATEDIF(#REF!,M100,"Y")</f>
        <v>#REF!</v>
      </c>
      <c r="O100" s="16" t="e">
        <f>DATEDIF(#REF!,M100,"YM")</f>
        <v>#REF!</v>
      </c>
      <c r="P100" s="16" t="e">
        <f t="shared" si="59"/>
        <v>#REF!</v>
      </c>
      <c r="Q100" s="16" t="e">
        <f t="shared" si="60"/>
        <v>#REF!</v>
      </c>
      <c r="R100" s="105">
        <f t="shared" si="61"/>
        <v>14</v>
      </c>
      <c r="S100" s="16">
        <f t="shared" si="62"/>
        <v>1.5</v>
      </c>
      <c r="T100" s="105" t="e">
        <f>H100+IF((I100+#REF!)&gt;=12,1,0)</f>
        <v>#REF!</v>
      </c>
      <c r="U100" s="105" t="e">
        <f>MOD((I100+#REF!),12)</f>
        <v>#REF!</v>
      </c>
      <c r="V100" s="106"/>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row>
    <row r="101" spans="1:192" s="7" customFormat="1" ht="35.1" customHeight="1">
      <c r="A101" s="107" t="s">
        <v>248</v>
      </c>
      <c r="B101" s="80" t="s">
        <v>163</v>
      </c>
      <c r="C101" s="87"/>
      <c r="D101" s="118"/>
      <c r="E101" s="70"/>
      <c r="F101" s="71"/>
      <c r="G101" s="72"/>
      <c r="H101" s="73"/>
      <c r="I101" s="73"/>
      <c r="J101" s="73"/>
      <c r="K101" s="73"/>
      <c r="L101" s="64"/>
      <c r="M101" s="25"/>
      <c r="N101" s="16"/>
      <c r="O101" s="16"/>
      <c r="P101" s="16"/>
      <c r="Q101" s="16"/>
      <c r="R101" s="105"/>
      <c r="S101" s="16"/>
      <c r="T101" s="105"/>
      <c r="U101" s="105"/>
      <c r="V101" s="106"/>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row>
    <row r="102" spans="1:192" s="7" customFormat="1" ht="35.1" customHeight="1">
      <c r="A102" s="103">
        <v>82</v>
      </c>
      <c r="B102" s="125" t="s">
        <v>144</v>
      </c>
      <c r="C102" s="70">
        <f t="shared" ref="C102:C104" si="63">DATE(YEAR(D102),MONTH(D102),1)</f>
        <v>33695</v>
      </c>
      <c r="D102" s="96">
        <v>33704</v>
      </c>
      <c r="E102" s="70" t="s">
        <v>13</v>
      </c>
      <c r="F102" s="71" t="s">
        <v>40</v>
      </c>
      <c r="G102" s="72">
        <f>VLOOKUP(F102,[12]MA!$D$4:$E$13,2,0)</f>
        <v>1.33</v>
      </c>
      <c r="H102" s="73">
        <v>3</v>
      </c>
      <c r="I102" s="73">
        <v>2</v>
      </c>
      <c r="J102" s="73"/>
      <c r="K102" s="73"/>
      <c r="L102" s="64">
        <f>IF(YEAR(C102)&lt;1978,VLOOKUP(C102,IF(E102="Nữ",'[12]Tuổi nghỉ hưu 135'!$J$111:$N$254,'[12]Tuổi nghỉ hưu 135'!$C$51:$G$254),2,0),IF(E102="Nữ",60,62))</f>
        <v>62</v>
      </c>
      <c r="M102" s="25">
        <f>IF(YEAR(C102)&lt;1978,VLOOKUP(C102,IF(E102="Nữ",'[12]Tuổi nghỉ hưu 135'!$J$111:$N$254,'[12]Tuổi nghỉ hưu 135'!$C$51:$G$254),5,0),DATE(YEAR(C102)+IF(F102="Nữ",60,62),MONTH(C102)+1,DAY(C102)))</f>
        <v>56370</v>
      </c>
      <c r="N102" s="16" t="e">
        <f>DATEDIF(#REF!,M102,"Y")</f>
        <v>#REF!</v>
      </c>
      <c r="O102" s="16" t="e">
        <f>DATEDIF(#REF!,M102,"YM")</f>
        <v>#REF!</v>
      </c>
      <c r="P102" s="16" t="e">
        <f t="shared" ref="P102:P104" si="64">N102*12+O102</f>
        <v>#REF!</v>
      </c>
      <c r="Q102" s="16" t="e">
        <f t="shared" ref="Q102:Q104" si="65">IF(O102=0,N102,IF(AND(O102&gt;=1,O102&lt;=6),N102+0.5,N102+1))</f>
        <v>#REF!</v>
      </c>
      <c r="R102" s="105">
        <f>H102*12+I102</f>
        <v>38</v>
      </c>
      <c r="S102" s="16">
        <f>IF(I102=0,H102,IF(AND(I102&gt;=1,I102&lt;=6),H102+0.5,H102+1))</f>
        <v>3.5</v>
      </c>
      <c r="T102" s="105" t="e">
        <f>H102+IF((I102+#REF!)&gt;=12,1,0)</f>
        <v>#REF!</v>
      </c>
      <c r="U102" s="105" t="e">
        <f>MOD((I102+#REF!),12)</f>
        <v>#REF!</v>
      </c>
      <c r="V102" s="106"/>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row>
    <row r="103" spans="1:192" s="7" customFormat="1" ht="35.1" customHeight="1">
      <c r="A103" s="103">
        <v>83</v>
      </c>
      <c r="B103" s="125" t="s">
        <v>145</v>
      </c>
      <c r="C103" s="70">
        <f t="shared" si="63"/>
        <v>37591</v>
      </c>
      <c r="D103" s="96">
        <v>37602</v>
      </c>
      <c r="E103" s="70" t="s">
        <v>13</v>
      </c>
      <c r="F103" s="71" t="s">
        <v>41</v>
      </c>
      <c r="G103" s="72">
        <f>VLOOKUP(F103,[12]MA!$D$4:$E$13,2,0)</f>
        <v>1.33</v>
      </c>
      <c r="H103" s="73">
        <v>2</v>
      </c>
      <c r="I103" s="73">
        <v>8</v>
      </c>
      <c r="J103" s="73"/>
      <c r="K103" s="73"/>
      <c r="L103" s="64">
        <f>IF(YEAR(C103)&lt;1978,VLOOKUP(C103,IF(E103="Nữ",'[12]Tuổi nghỉ hưu 135'!$J$111:$N$254,'[12]Tuổi nghỉ hưu 135'!$C$51:$G$254),2,0),IF(E103="Nữ",60,62))</f>
        <v>62</v>
      </c>
      <c r="M103" s="25">
        <f>IF(YEAR(C103)&lt;1978,VLOOKUP(C103,IF(E103="Nữ",'[12]Tuổi nghỉ hưu 135'!$J$111:$N$254,'[12]Tuổi nghỉ hưu 135'!$C$51:$G$254),5,0),DATE(YEAR(C103)+IF(F103="Nữ",60,62),MONTH(C103)+1,DAY(C103)))</f>
        <v>60268</v>
      </c>
      <c r="N103" s="16" t="e">
        <f>DATEDIF(#REF!,M103,"Y")</f>
        <v>#REF!</v>
      </c>
      <c r="O103" s="16" t="e">
        <f>DATEDIF(#REF!,M103,"YM")</f>
        <v>#REF!</v>
      </c>
      <c r="P103" s="16" t="e">
        <f t="shared" si="64"/>
        <v>#REF!</v>
      </c>
      <c r="Q103" s="16" t="e">
        <f t="shared" si="65"/>
        <v>#REF!</v>
      </c>
      <c r="R103" s="105">
        <f>H103*12+I103</f>
        <v>32</v>
      </c>
      <c r="S103" s="16">
        <f>IF(I103=0,H103,IF(AND(I103&gt;=1,I103&lt;=6),H103+0.5,H103+1))</f>
        <v>3</v>
      </c>
      <c r="T103" s="105" t="e">
        <f>H103+IF((I103+#REF!)&gt;=12,1,0)</f>
        <v>#REF!</v>
      </c>
      <c r="U103" s="105" t="e">
        <f>MOD((I103+#REF!),12)</f>
        <v>#REF!</v>
      </c>
      <c r="V103" s="106"/>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row>
    <row r="104" spans="1:192" s="7" customFormat="1" ht="35.1" customHeight="1">
      <c r="A104" s="103">
        <v>84</v>
      </c>
      <c r="B104" s="125" t="s">
        <v>146</v>
      </c>
      <c r="C104" s="70">
        <f t="shared" si="63"/>
        <v>24959</v>
      </c>
      <c r="D104" s="96">
        <v>24977</v>
      </c>
      <c r="E104" s="70" t="s">
        <v>13</v>
      </c>
      <c r="F104" s="71" t="s">
        <v>38</v>
      </c>
      <c r="G104" s="72">
        <f>VLOOKUP(F104,[12]MA!$D$4:$E$13,2,0)</f>
        <v>1.33</v>
      </c>
      <c r="H104" s="73">
        <v>29</v>
      </c>
      <c r="I104" s="73">
        <v>4</v>
      </c>
      <c r="J104" s="73"/>
      <c r="K104" s="73"/>
      <c r="L104" s="64">
        <f>IF(YEAR(C104)&lt;1978,VLOOKUP(C104,IF(E104="Nữ",'[12]Tuổi nghỉ hưu 135'!$J$111:$N$254,'[12]Tuổi nghỉ hưu 135'!$C$51:$G$254),2,0),IF(E104="Nữ",60,62))</f>
        <v>62</v>
      </c>
      <c r="M104" s="25">
        <f>IF(YEAR(C104)&lt;1978,VLOOKUP(C104,IF(E104="Nữ",'[12]Tuổi nghỉ hưu 135'!$J$111:$N$254,'[12]Tuổi nghỉ hưu 135'!$C$51:$G$254),5,0),DATE(YEAR(C104)+IF(F104="Nữ",60,62),MONTH(C104)+1,DAY(C104)))</f>
        <v>47635</v>
      </c>
      <c r="N104" s="16" t="e">
        <f>DATEDIF(#REF!,M104,"Y")</f>
        <v>#REF!</v>
      </c>
      <c r="O104" s="16" t="e">
        <f>DATEDIF(#REF!,M104,"YM")</f>
        <v>#REF!</v>
      </c>
      <c r="P104" s="16" t="e">
        <f t="shared" si="64"/>
        <v>#REF!</v>
      </c>
      <c r="Q104" s="16" t="e">
        <f t="shared" si="65"/>
        <v>#REF!</v>
      </c>
      <c r="R104" s="105">
        <f>H104*12+I104</f>
        <v>352</v>
      </c>
      <c r="S104" s="16">
        <f>IF(I104=0,H104,IF(AND(I104&gt;=1,I104&lt;=6),H104+0.5,H104+1))</f>
        <v>29.5</v>
      </c>
      <c r="T104" s="105" t="e">
        <f>H104+IF((I104+#REF!)&gt;=12,1,0)</f>
        <v>#REF!</v>
      </c>
      <c r="U104" s="105" t="e">
        <f>MOD((I104+#REF!),12)</f>
        <v>#REF!</v>
      </c>
      <c r="V104" s="106"/>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row>
    <row r="105" spans="1:192" s="7" customFormat="1" ht="38.25" customHeight="1">
      <c r="A105" s="107" t="s">
        <v>249</v>
      </c>
      <c r="B105" s="155" t="s">
        <v>207</v>
      </c>
      <c r="C105" s="156"/>
      <c r="D105" s="157"/>
      <c r="E105" s="70"/>
      <c r="F105" s="71"/>
      <c r="G105" s="72"/>
      <c r="H105" s="73"/>
      <c r="I105" s="73"/>
      <c r="J105" s="73"/>
      <c r="K105" s="73"/>
      <c r="L105" s="64"/>
      <c r="M105" s="25"/>
      <c r="N105" s="16"/>
      <c r="O105" s="16"/>
      <c r="P105" s="16"/>
      <c r="Q105" s="16"/>
      <c r="R105" s="105"/>
      <c r="S105" s="16"/>
      <c r="T105" s="105"/>
      <c r="U105" s="105"/>
      <c r="V105" s="106"/>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row>
    <row r="106" spans="1:192" s="62" customFormat="1" ht="35.1" customHeight="1">
      <c r="A106" s="103">
        <v>85</v>
      </c>
      <c r="B106" s="104" t="s">
        <v>208</v>
      </c>
      <c r="C106" s="70">
        <f t="shared" ref="C106:C111" si="66">DATE(YEAR(D106),MONTH(D106),1)</f>
        <v>28795</v>
      </c>
      <c r="D106" s="96">
        <v>28813</v>
      </c>
      <c r="E106" s="70" t="s">
        <v>13</v>
      </c>
      <c r="F106" s="71" t="s">
        <v>34</v>
      </c>
      <c r="G106" s="72">
        <f>VLOOKUP(F106,[13]MA!$D$4:$E$13,2,0)</f>
        <v>1.33</v>
      </c>
      <c r="H106" s="73">
        <v>25</v>
      </c>
      <c r="I106" s="73">
        <v>6</v>
      </c>
      <c r="J106" s="73"/>
      <c r="K106" s="73"/>
      <c r="L106" s="67">
        <f>IF(YEAR(C106)&lt;1978,VLOOKUP(C106,IF(E106="Nữ",'[13]Tuổi nghỉ hưu 135'!$J$111:$N$254,'[13]Tuổi nghỉ hưu 135'!$C$51:$G$254),2,0),IF(E106="Nữ",60,62))</f>
        <v>62</v>
      </c>
      <c r="M106" s="59">
        <f>IF(YEAR(C106)&lt;1978,VLOOKUP(C106,IF(E106="Nữ",'[13]Tuổi nghỉ hưu 135'!$J$111:$N$254,'[13]Tuổi nghỉ hưu 135'!$C$51:$G$254),5,0),DATE(YEAR(C106)+IF(F106="Nữ",60,62),MONTH(C106)+1,DAY(C106)))</f>
        <v>51471</v>
      </c>
      <c r="N106" s="60" t="e">
        <f>DATEDIF(#REF!,M106,"Y")</f>
        <v>#REF!</v>
      </c>
      <c r="O106" s="60" t="e">
        <f>DATEDIF(#REF!,M106,"YM")</f>
        <v>#REF!</v>
      </c>
      <c r="P106" s="60" t="e">
        <f t="shared" ref="P106:P111" si="67">N106*12+O106</f>
        <v>#REF!</v>
      </c>
      <c r="Q106" s="60" t="e">
        <f t="shared" ref="Q106:Q111" si="68">IF(O106=0,N106,IF(AND(O106&gt;=1,O106&lt;=6),N106+0.5,N106+1))</f>
        <v>#REF!</v>
      </c>
      <c r="R106" s="123">
        <f t="shared" ref="R106:R111" si="69">H106*12+I106</f>
        <v>306</v>
      </c>
      <c r="S106" s="60">
        <f t="shared" ref="S106:S111" si="70">IF(I106=0,H106,IF(AND(I106&gt;=1,I106&lt;=6),H106+0.5,H106+1))</f>
        <v>25.5</v>
      </c>
      <c r="T106" s="123" t="e">
        <f>H106+IF((I106+#REF!)&gt;=12,1,0)</f>
        <v>#REF!</v>
      </c>
      <c r="U106" s="123" t="e">
        <f>MOD((I106+#REF!),12)</f>
        <v>#REF!</v>
      </c>
      <c r="V106" s="124"/>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c r="CT106" s="61"/>
      <c r="CU106" s="61"/>
      <c r="CV106" s="61"/>
      <c r="CW106" s="61"/>
      <c r="CX106" s="61"/>
      <c r="CY106" s="61"/>
      <c r="CZ106" s="61"/>
      <c r="DA106" s="61"/>
      <c r="DB106" s="61"/>
      <c r="DC106" s="61"/>
      <c r="DD106" s="61"/>
      <c r="DE106" s="61"/>
      <c r="DF106" s="61"/>
      <c r="DG106" s="61"/>
      <c r="DH106" s="61"/>
      <c r="DI106" s="61"/>
      <c r="DJ106" s="61"/>
      <c r="DK106" s="61"/>
      <c r="DL106" s="61"/>
      <c r="DM106" s="61"/>
      <c r="DN106" s="61"/>
      <c r="DO106" s="61"/>
      <c r="DP106" s="61"/>
      <c r="DQ106" s="61"/>
      <c r="DR106" s="61"/>
      <c r="DS106" s="61"/>
      <c r="DT106" s="61"/>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c r="EX106" s="61"/>
      <c r="EY106" s="61"/>
      <c r="EZ106" s="61"/>
      <c r="FA106" s="61"/>
      <c r="FB106" s="61"/>
      <c r="FC106" s="61"/>
      <c r="FD106" s="61"/>
      <c r="FE106" s="61"/>
      <c r="FF106" s="61"/>
      <c r="FG106" s="61"/>
      <c r="FH106" s="61"/>
      <c r="FI106" s="61"/>
      <c r="FJ106" s="61"/>
      <c r="FK106" s="61"/>
      <c r="FL106" s="61"/>
      <c r="FM106" s="61"/>
      <c r="FN106" s="61"/>
    </row>
    <row r="107" spans="1:192" s="62" customFormat="1" ht="36" customHeight="1">
      <c r="A107" s="103">
        <v>86</v>
      </c>
      <c r="B107" s="104" t="s">
        <v>209</v>
      </c>
      <c r="C107" s="70">
        <f t="shared" si="66"/>
        <v>25385</v>
      </c>
      <c r="D107" s="96">
        <v>25403</v>
      </c>
      <c r="E107" s="70" t="s">
        <v>13</v>
      </c>
      <c r="F107" s="71" t="s">
        <v>35</v>
      </c>
      <c r="G107" s="72">
        <f>VLOOKUP(F107,[13]MA!$D$4:$E$13,2,0)</f>
        <v>1.33</v>
      </c>
      <c r="H107" s="73">
        <v>27</v>
      </c>
      <c r="I107" s="73">
        <v>9</v>
      </c>
      <c r="J107" s="73"/>
      <c r="K107" s="73"/>
      <c r="L107" s="67">
        <f>IF(YEAR(C107)&lt;1978,VLOOKUP(C107,IF(E107="Nữ",'[13]Tuổi nghỉ hưu 135'!$J$111:$N$254,'[13]Tuổi nghỉ hưu 135'!$C$51:$G$254),2,0),IF(E107="Nữ",60,62))</f>
        <v>62</v>
      </c>
      <c r="M107" s="59">
        <f>IF(YEAR(C107)&lt;1978,VLOOKUP(C107,IF(E107="Nữ",'[13]Tuổi nghỉ hưu 135'!$J$111:$N$254,'[13]Tuổi nghỉ hưu 135'!$C$51:$G$254),5,0),DATE(YEAR(C107)+IF(F107="Nữ",60,62),MONTH(C107)+1,DAY(C107)))</f>
        <v>48061</v>
      </c>
      <c r="N107" s="60" t="e">
        <f>DATEDIF(#REF!,M107,"Y")</f>
        <v>#REF!</v>
      </c>
      <c r="O107" s="60" t="e">
        <f>DATEDIF(#REF!,M107,"YM")</f>
        <v>#REF!</v>
      </c>
      <c r="P107" s="60" t="e">
        <f t="shared" si="67"/>
        <v>#REF!</v>
      </c>
      <c r="Q107" s="60" t="e">
        <f t="shared" si="68"/>
        <v>#REF!</v>
      </c>
      <c r="R107" s="123">
        <f t="shared" si="69"/>
        <v>333</v>
      </c>
      <c r="S107" s="60">
        <f t="shared" si="70"/>
        <v>28</v>
      </c>
      <c r="T107" s="123" t="e">
        <f>H107+IF((I107+#REF!)&gt;=12,1,0)</f>
        <v>#REF!</v>
      </c>
      <c r="U107" s="123" t="e">
        <f>MOD((I107+#REF!),12)</f>
        <v>#REF!</v>
      </c>
      <c r="V107" s="124"/>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c r="CT107" s="61"/>
      <c r="CU107" s="61"/>
      <c r="CV107" s="61"/>
      <c r="CW107" s="61"/>
      <c r="CX107" s="61"/>
      <c r="CY107" s="61"/>
      <c r="CZ107" s="61"/>
      <c r="DA107" s="61"/>
      <c r="DB107" s="61"/>
      <c r="DC107" s="61"/>
      <c r="DD107" s="61"/>
      <c r="DE107" s="61"/>
      <c r="DF107" s="61"/>
      <c r="DG107" s="61"/>
      <c r="DH107" s="61"/>
      <c r="DI107" s="61"/>
      <c r="DJ107" s="61"/>
      <c r="DK107" s="61"/>
      <c r="DL107" s="61"/>
      <c r="DM107" s="61"/>
      <c r="DN107" s="61"/>
      <c r="DO107" s="61"/>
      <c r="DP107" s="61"/>
      <c r="DQ107" s="61"/>
      <c r="DR107" s="61"/>
      <c r="DS107" s="61"/>
      <c r="DT107" s="61"/>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c r="EX107" s="61"/>
      <c r="EY107" s="61"/>
      <c r="EZ107" s="61"/>
      <c r="FA107" s="61"/>
      <c r="FB107" s="61"/>
      <c r="FC107" s="61"/>
      <c r="FD107" s="61"/>
      <c r="FE107" s="61"/>
      <c r="FF107" s="61"/>
      <c r="FG107" s="61"/>
      <c r="FH107" s="61"/>
      <c r="FI107" s="61"/>
      <c r="FJ107" s="61"/>
      <c r="FK107" s="61"/>
      <c r="FL107" s="61"/>
      <c r="FM107" s="61"/>
      <c r="FN107" s="61"/>
    </row>
    <row r="108" spans="1:192" s="7" customFormat="1" ht="35.1" customHeight="1">
      <c r="A108" s="103">
        <v>87</v>
      </c>
      <c r="B108" s="78" t="s">
        <v>210</v>
      </c>
      <c r="C108" s="70">
        <f t="shared" si="66"/>
        <v>30437</v>
      </c>
      <c r="D108" s="96">
        <v>30457</v>
      </c>
      <c r="E108" s="70" t="s">
        <v>13</v>
      </c>
      <c r="F108" s="71" t="s">
        <v>37</v>
      </c>
      <c r="G108" s="72">
        <f>VLOOKUP(F108,[13]MA!$D$4:$E$13,2,0)</f>
        <v>1.33</v>
      </c>
      <c r="H108" s="73">
        <v>10</v>
      </c>
      <c r="I108" s="73">
        <v>8</v>
      </c>
      <c r="J108" s="73"/>
      <c r="K108" s="73"/>
      <c r="L108" s="64">
        <f>IF(YEAR(C108)&lt;1978,VLOOKUP(C108,IF(E108="Nữ",'[13]Tuổi nghỉ hưu 135'!$J$111:$N$254,'[13]Tuổi nghỉ hưu 135'!$C$51:$G$254),2,0),IF(E108="Nữ",60,62))</f>
        <v>62</v>
      </c>
      <c r="M108" s="25">
        <f>IF(YEAR(C108)&lt;1978,VLOOKUP(C108,IF(E108="Nữ",'[13]Tuổi nghỉ hưu 135'!$J$111:$N$254,'[13]Tuổi nghỉ hưu 135'!$C$51:$G$254),5,0),DATE(YEAR(C108)+IF(F108="Nữ",60,62),MONTH(C108)+1,DAY(C108)))</f>
        <v>53114</v>
      </c>
      <c r="N108" s="16" t="e">
        <f>DATEDIF(#REF!,M108,"Y")</f>
        <v>#REF!</v>
      </c>
      <c r="O108" s="16" t="e">
        <f>DATEDIF(#REF!,M108,"YM")</f>
        <v>#REF!</v>
      </c>
      <c r="P108" s="16" t="e">
        <f t="shared" si="67"/>
        <v>#REF!</v>
      </c>
      <c r="Q108" s="16" t="e">
        <f t="shared" si="68"/>
        <v>#REF!</v>
      </c>
      <c r="R108" s="105">
        <f t="shared" si="69"/>
        <v>128</v>
      </c>
      <c r="S108" s="16">
        <f t="shared" si="70"/>
        <v>11</v>
      </c>
      <c r="T108" s="105" t="e">
        <f>H108+IF((I108+#REF!)&gt;=12,1,0)</f>
        <v>#REF!</v>
      </c>
      <c r="U108" s="105" t="e">
        <f>MOD((I108+#REF!),12)</f>
        <v>#REF!</v>
      </c>
      <c r="V108" s="106"/>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row>
    <row r="109" spans="1:192" s="7" customFormat="1" ht="35.1" customHeight="1">
      <c r="A109" s="103">
        <v>88</v>
      </c>
      <c r="B109" s="104" t="s">
        <v>211</v>
      </c>
      <c r="C109" s="70">
        <f t="shared" si="66"/>
        <v>33117</v>
      </c>
      <c r="D109" s="96">
        <v>33118</v>
      </c>
      <c r="E109" s="70" t="s">
        <v>13</v>
      </c>
      <c r="F109" s="71" t="s">
        <v>40</v>
      </c>
      <c r="G109" s="72">
        <f>VLOOKUP(F109,[13]MA!$D$4:$E$13,2,0)</f>
        <v>1.33</v>
      </c>
      <c r="H109" s="73">
        <v>3</v>
      </c>
      <c r="I109" s="73">
        <v>2</v>
      </c>
      <c r="J109" s="73"/>
      <c r="K109" s="73"/>
      <c r="L109" s="64">
        <f>IF(YEAR(C109)&lt;1978,VLOOKUP(C109,IF(E109="Nữ",'[13]Tuổi nghỉ hưu 135'!$J$111:$N$254,'[13]Tuổi nghỉ hưu 135'!$C$51:$G$254),2,0),IF(E109="Nữ",60,62))</f>
        <v>62</v>
      </c>
      <c r="M109" s="25">
        <f>IF(YEAR(C109)&lt;1978,VLOOKUP(C109,IF(E109="Nữ",'[13]Tuổi nghỉ hưu 135'!$J$111:$N$254,'[13]Tuổi nghỉ hưu 135'!$C$51:$G$254),5,0),DATE(YEAR(C109)+IF(F109="Nữ",60,62),MONTH(C109)+1,DAY(C109)))</f>
        <v>55793</v>
      </c>
      <c r="N109" s="16" t="e">
        <f>DATEDIF(#REF!,M109,"Y")</f>
        <v>#REF!</v>
      </c>
      <c r="O109" s="16" t="e">
        <f>DATEDIF(#REF!,M109,"YM")</f>
        <v>#REF!</v>
      </c>
      <c r="P109" s="16" t="e">
        <f t="shared" si="67"/>
        <v>#REF!</v>
      </c>
      <c r="Q109" s="16" t="e">
        <f t="shared" si="68"/>
        <v>#REF!</v>
      </c>
      <c r="R109" s="105">
        <f t="shared" si="69"/>
        <v>38</v>
      </c>
      <c r="S109" s="16">
        <f t="shared" si="70"/>
        <v>3.5</v>
      </c>
      <c r="T109" s="105" t="e">
        <f>H109+IF((I109+#REF!)&gt;=12,1,0)</f>
        <v>#REF!</v>
      </c>
      <c r="U109" s="105" t="e">
        <f>MOD((I109+#REF!),12)</f>
        <v>#REF!</v>
      </c>
      <c r="V109" s="106"/>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row>
    <row r="110" spans="1:192" s="7" customFormat="1" ht="35.1" customHeight="1">
      <c r="A110" s="103">
        <v>89</v>
      </c>
      <c r="B110" s="104" t="s">
        <v>213</v>
      </c>
      <c r="C110" s="70">
        <f t="shared" si="66"/>
        <v>33239</v>
      </c>
      <c r="D110" s="96">
        <v>33249</v>
      </c>
      <c r="E110" s="70" t="s">
        <v>6</v>
      </c>
      <c r="F110" s="71" t="s">
        <v>36</v>
      </c>
      <c r="G110" s="72">
        <f>VLOOKUP(F110,[13]MA!$D$4:$E$13,2,0)</f>
        <v>1.33</v>
      </c>
      <c r="H110" s="73">
        <v>3</v>
      </c>
      <c r="I110" s="73">
        <v>2</v>
      </c>
      <c r="J110" s="73"/>
      <c r="K110" s="73"/>
      <c r="L110" s="64">
        <f>IF(YEAR(C110)&lt;1978,VLOOKUP(C110,IF(E110="Nữ",'[13]Tuổi nghỉ hưu 135'!$J$111:$N$254,'[13]Tuổi nghỉ hưu 135'!$C$51:$G$254),2,0),IF(E110="Nữ",60,62))</f>
        <v>60</v>
      </c>
      <c r="M110" s="25">
        <f>IF(YEAR(C110)&lt;1978,VLOOKUP(C110,IF(E110="Nữ",'[13]Tuổi nghỉ hưu 135'!$J$111:$N$254,'[13]Tuổi nghỉ hưu 135'!$C$51:$G$254),5,0),DATE(YEAR(C110)+IF(F110="Nữ",60,62),MONTH(C110)+1,DAY(C110)))</f>
        <v>55916</v>
      </c>
      <c r="N110" s="16" t="e">
        <f>DATEDIF(#REF!,M110,"Y")</f>
        <v>#REF!</v>
      </c>
      <c r="O110" s="16" t="e">
        <f>DATEDIF(#REF!,M110,"YM")</f>
        <v>#REF!</v>
      </c>
      <c r="P110" s="16" t="e">
        <f t="shared" si="67"/>
        <v>#REF!</v>
      </c>
      <c r="Q110" s="16" t="e">
        <f t="shared" si="68"/>
        <v>#REF!</v>
      </c>
      <c r="R110" s="105">
        <f t="shared" si="69"/>
        <v>38</v>
      </c>
      <c r="S110" s="16">
        <f t="shared" si="70"/>
        <v>3.5</v>
      </c>
      <c r="T110" s="105" t="e">
        <f>H110+IF((I110+#REF!)&gt;=12,1,0)</f>
        <v>#REF!</v>
      </c>
      <c r="U110" s="105" t="e">
        <f>MOD((I110+#REF!),12)</f>
        <v>#REF!</v>
      </c>
      <c r="V110" s="106"/>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row>
    <row r="111" spans="1:192" s="7" customFormat="1" ht="35.1" customHeight="1">
      <c r="A111" s="103">
        <v>90</v>
      </c>
      <c r="B111" s="104" t="s">
        <v>212</v>
      </c>
      <c r="C111" s="70">
        <f t="shared" si="66"/>
        <v>36192</v>
      </c>
      <c r="D111" s="96">
        <v>36202</v>
      </c>
      <c r="E111" s="70" t="s">
        <v>6</v>
      </c>
      <c r="F111" s="71" t="s">
        <v>38</v>
      </c>
      <c r="G111" s="72">
        <f>VLOOKUP(F111,[13]MA!$D$4:$E$13,2,0)</f>
        <v>1.33</v>
      </c>
      <c r="H111" s="73">
        <v>2</v>
      </c>
      <c r="I111" s="73">
        <v>11</v>
      </c>
      <c r="J111" s="73"/>
      <c r="K111" s="73"/>
      <c r="L111" s="64">
        <f>IF(YEAR(C111)&lt;1978,VLOOKUP(C111,IF(E111="Nữ",'[13]Tuổi nghỉ hưu 135'!$J$111:$N$254,'[13]Tuổi nghỉ hưu 135'!$C$51:$G$254),2,0),IF(E111="Nữ",60,62))</f>
        <v>60</v>
      </c>
      <c r="M111" s="25">
        <f>IF(YEAR(C111)&lt;1978,VLOOKUP(C111,IF(E111="Nữ",'[13]Tuổi nghỉ hưu 135'!$J$111:$N$254,'[13]Tuổi nghỉ hưu 135'!$C$51:$G$254),5,0),DATE(YEAR(C111)+IF(F111="Nữ",60,62),MONTH(C111)+1,DAY(C111)))</f>
        <v>58866</v>
      </c>
      <c r="N111" s="16" t="e">
        <f>DATEDIF(#REF!,M111,"Y")</f>
        <v>#REF!</v>
      </c>
      <c r="O111" s="16" t="e">
        <f>DATEDIF(#REF!,M111,"YM")</f>
        <v>#REF!</v>
      </c>
      <c r="P111" s="16" t="e">
        <f t="shared" si="67"/>
        <v>#REF!</v>
      </c>
      <c r="Q111" s="16" t="e">
        <f t="shared" si="68"/>
        <v>#REF!</v>
      </c>
      <c r="R111" s="105">
        <f t="shared" si="69"/>
        <v>35</v>
      </c>
      <c r="S111" s="16">
        <f t="shared" si="70"/>
        <v>3</v>
      </c>
      <c r="T111" s="105" t="e">
        <f>H111+IF((I111+#REF!)&gt;=12,1,0)</f>
        <v>#REF!</v>
      </c>
      <c r="U111" s="105" t="e">
        <f>MOD((I111+#REF!),12)</f>
        <v>#REF!</v>
      </c>
      <c r="V111" s="106"/>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row>
    <row r="112" spans="1:192" s="7" customFormat="1" ht="52.5" customHeight="1">
      <c r="A112" s="107" t="s">
        <v>250</v>
      </c>
      <c r="B112" s="152" t="s">
        <v>231</v>
      </c>
      <c r="C112" s="153"/>
      <c r="D112" s="154"/>
      <c r="E112" s="70"/>
      <c r="F112" s="71"/>
      <c r="G112" s="72"/>
      <c r="H112" s="73"/>
      <c r="I112" s="73"/>
      <c r="J112" s="73"/>
      <c r="K112" s="73"/>
      <c r="L112" s="64"/>
      <c r="M112" s="25"/>
      <c r="N112" s="16"/>
      <c r="O112" s="16"/>
      <c r="P112" s="16"/>
      <c r="Q112" s="16"/>
      <c r="R112" s="105"/>
      <c r="S112" s="16"/>
      <c r="T112" s="105"/>
      <c r="U112" s="105"/>
      <c r="V112" s="106"/>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row>
    <row r="113" spans="1:170" s="7" customFormat="1" ht="35.1" customHeight="1">
      <c r="A113" s="103">
        <v>91</v>
      </c>
      <c r="B113" s="104" t="s">
        <v>232</v>
      </c>
      <c r="C113" s="87">
        <v>34306</v>
      </c>
      <c r="D113" s="98">
        <v>24996</v>
      </c>
      <c r="E113" s="70" t="s">
        <v>13</v>
      </c>
      <c r="F113" s="71" t="s">
        <v>34</v>
      </c>
      <c r="G113" s="72">
        <f>VLOOKUP(F113,[14]MA!$D$4:$E$13,2,0)</f>
        <v>1.33</v>
      </c>
      <c r="H113" s="73">
        <v>15</v>
      </c>
      <c r="I113" s="73"/>
      <c r="J113" s="73"/>
      <c r="K113" s="73"/>
      <c r="L113" s="64">
        <f>IF(YEAR(C113)&lt;1978,VLOOKUP(C113,IF(E113="Nữ",'[14]Tuổi nghỉ hưu 135'!$J$111:$N$254,'[14]Tuổi nghỉ hưu 135'!$C$51:$G$254),2,0),IF(E113="Nữ",60,62))</f>
        <v>62</v>
      </c>
      <c r="M113" s="25">
        <f>IF(YEAR(C113)&lt;1978,VLOOKUP(C113,IF(E113="Nữ",'[14]Tuổi nghỉ hưu 135'!$J$111:$N$254,'[14]Tuổi nghỉ hưu 135'!$C$51:$G$254),5,0),DATE(YEAR(C113)+IF(F113="Nữ",60,62),MONTH(C113)+1,DAY(C113)))</f>
        <v>56982</v>
      </c>
      <c r="N113" s="16" t="e">
        <f>DATEDIF(#REF!,M113,"Y")</f>
        <v>#REF!</v>
      </c>
      <c r="O113" s="16" t="e">
        <f>DATEDIF(#REF!,M113,"YM")</f>
        <v>#REF!</v>
      </c>
      <c r="P113" s="16" t="e">
        <f t="shared" ref="P113:P116" si="71">N113*12+O113</f>
        <v>#REF!</v>
      </c>
      <c r="Q113" s="16" t="e">
        <f t="shared" ref="Q113:Q116" si="72">IF(O113=0,N113,IF(AND(O113&gt;=1,O113&lt;=6),N113+0.5,N113+1))</f>
        <v>#REF!</v>
      </c>
      <c r="R113" s="105">
        <f>H113*12+I113</f>
        <v>180</v>
      </c>
      <c r="S113" s="16">
        <f>IF(I113=0,H113,IF(AND(I113&gt;=1,I113&lt;=6),H113+0.5,H113+1))</f>
        <v>15</v>
      </c>
      <c r="T113" s="105" t="e">
        <f>H113+IF((I113+#REF!)&gt;=12,1,0)</f>
        <v>#REF!</v>
      </c>
      <c r="U113" s="105" t="e">
        <f>MOD((I113+#REF!),12)</f>
        <v>#REF!</v>
      </c>
      <c r="V113" s="106"/>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row>
    <row r="114" spans="1:170" s="7" customFormat="1" ht="35.1" customHeight="1">
      <c r="A114" s="103">
        <v>92</v>
      </c>
      <c r="B114" s="78" t="s">
        <v>236</v>
      </c>
      <c r="C114" s="87">
        <v>34306</v>
      </c>
      <c r="D114" s="98">
        <v>30776</v>
      </c>
      <c r="E114" s="70" t="s">
        <v>13</v>
      </c>
      <c r="F114" s="71" t="s">
        <v>34</v>
      </c>
      <c r="G114" s="72">
        <f>VLOOKUP(F114,[14]MA!$D$4:$E$13,2,0)</f>
        <v>1.33</v>
      </c>
      <c r="H114" s="73">
        <v>13</v>
      </c>
      <c r="I114" s="73">
        <v>11</v>
      </c>
      <c r="J114" s="73"/>
      <c r="K114" s="73"/>
      <c r="L114" s="64">
        <f>IF(YEAR(C114)&lt;1978,VLOOKUP(C114,IF(E114="Nữ",'[14]Tuổi nghỉ hưu 135'!$J$111:$N$254,'[14]Tuổi nghỉ hưu 135'!$C$51:$G$254),2,0),IF(E114="Nữ",60,62))</f>
        <v>62</v>
      </c>
      <c r="M114" s="25">
        <f>IF(YEAR(C114)&lt;1978,VLOOKUP(C114,IF(E114="Nữ",'[14]Tuổi nghỉ hưu 135'!$J$111:$N$254,'[14]Tuổi nghỉ hưu 135'!$C$51:$G$254),5,0),DATE(YEAR(C114)+IF(F114="Nữ",60,62),MONTH(C114)+1,DAY(C114)))</f>
        <v>56982</v>
      </c>
      <c r="N114" s="16" t="e">
        <f>DATEDIF(#REF!,M114,"Y")</f>
        <v>#REF!</v>
      </c>
      <c r="O114" s="16" t="e">
        <f>DATEDIF(#REF!,M114,"YM")</f>
        <v>#REF!</v>
      </c>
      <c r="P114" s="16" t="e">
        <f t="shared" si="71"/>
        <v>#REF!</v>
      </c>
      <c r="Q114" s="16" t="e">
        <f t="shared" si="72"/>
        <v>#REF!</v>
      </c>
      <c r="R114" s="105">
        <f>H114*12+I114</f>
        <v>167</v>
      </c>
      <c r="S114" s="16">
        <f>IF(I114=0,H114,IF(AND(I114&gt;=1,I114&lt;=6),H114+0.5,H114+1))</f>
        <v>14</v>
      </c>
      <c r="T114" s="105" t="e">
        <f>H114+IF((I114+#REF!)&gt;=12,1,0)</f>
        <v>#REF!</v>
      </c>
      <c r="U114" s="105" t="e">
        <f>MOD((I114+#REF!),12)</f>
        <v>#REF!</v>
      </c>
      <c r="V114" s="106"/>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row>
    <row r="115" spans="1:170" s="7" customFormat="1" ht="72.75" customHeight="1">
      <c r="A115" s="103">
        <v>93</v>
      </c>
      <c r="B115" s="104" t="s">
        <v>233</v>
      </c>
      <c r="C115" s="87">
        <v>34306</v>
      </c>
      <c r="D115" s="114" t="s">
        <v>234</v>
      </c>
      <c r="E115" s="70" t="s">
        <v>6</v>
      </c>
      <c r="F115" s="71" t="s">
        <v>43</v>
      </c>
      <c r="G115" s="72">
        <f>VLOOKUP(F115,[14]MA!$D$4:$E$13,2,0)</f>
        <v>1.33</v>
      </c>
      <c r="H115" s="73">
        <v>11</v>
      </c>
      <c r="I115" s="73">
        <v>8</v>
      </c>
      <c r="J115" s="73"/>
      <c r="K115" s="73"/>
      <c r="L115" s="64">
        <f>IF(YEAR(C115)&lt;1978,VLOOKUP(C115,IF(E115="Nữ",'[14]Tuổi nghỉ hưu 135'!$J$111:$N$254,'[14]Tuổi nghỉ hưu 135'!$C$51:$G$254),2,0),IF(E115="Nữ",60,62))</f>
        <v>60</v>
      </c>
      <c r="M115" s="25">
        <f>IF(YEAR(C115)&lt;1978,VLOOKUP(C115,IF(E115="Nữ",'[14]Tuổi nghỉ hưu 135'!$J$111:$N$254,'[14]Tuổi nghỉ hưu 135'!$C$51:$G$254),5,0),DATE(YEAR(C115)+IF(F115="Nữ",60,62),MONTH(C115)+1,DAY(C115)))</f>
        <v>56982</v>
      </c>
      <c r="N115" s="16" t="e">
        <f>DATEDIF(#REF!,M115,"Y")</f>
        <v>#REF!</v>
      </c>
      <c r="O115" s="16" t="e">
        <f>DATEDIF(#REF!,M115,"YM")</f>
        <v>#REF!</v>
      </c>
      <c r="P115" s="16" t="e">
        <f t="shared" si="71"/>
        <v>#REF!</v>
      </c>
      <c r="Q115" s="16" t="e">
        <f t="shared" si="72"/>
        <v>#REF!</v>
      </c>
      <c r="R115" s="105">
        <f>H115*12+I115</f>
        <v>140</v>
      </c>
      <c r="S115" s="16">
        <f>IF(I115=0,H115,IF(AND(I115&gt;=1,I115&lt;=6),H115+0.5,H115+1))</f>
        <v>12</v>
      </c>
      <c r="T115" s="105" t="e">
        <f>H115+IF((I115+#REF!)&gt;=12,1,0)</f>
        <v>#REF!</v>
      </c>
      <c r="U115" s="105" t="e">
        <f>MOD((I115+#REF!),12)</f>
        <v>#REF!</v>
      </c>
      <c r="V115" s="106"/>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row>
    <row r="116" spans="1:170" s="7" customFormat="1" ht="35.1" customHeight="1">
      <c r="A116" s="103">
        <v>94</v>
      </c>
      <c r="B116" s="104" t="s">
        <v>235</v>
      </c>
      <c r="C116" s="87">
        <v>34306</v>
      </c>
      <c r="D116" s="114">
        <v>28340</v>
      </c>
      <c r="E116" s="70" t="s">
        <v>13</v>
      </c>
      <c r="F116" s="71" t="s">
        <v>36</v>
      </c>
      <c r="G116" s="72">
        <f>VLOOKUP(F116,[14]MA!$D$4:$E$13,2,0)</f>
        <v>1.33</v>
      </c>
      <c r="H116" s="73">
        <v>18</v>
      </c>
      <c r="I116" s="73">
        <v>9</v>
      </c>
      <c r="J116" s="73"/>
      <c r="K116" s="73"/>
      <c r="L116" s="64">
        <f>IF(YEAR(C116)&lt;1978,VLOOKUP(C116,IF(E116="Nữ",'[14]Tuổi nghỉ hưu 135'!$J$111:$N$254,'[14]Tuổi nghỉ hưu 135'!$C$51:$G$254),2,0),IF(E116="Nữ",60,62))</f>
        <v>62</v>
      </c>
      <c r="M116" s="25">
        <f>IF(YEAR(C116)&lt;1978,VLOOKUP(C116,IF(E116="Nữ",'[14]Tuổi nghỉ hưu 135'!$J$111:$N$254,'[14]Tuổi nghỉ hưu 135'!$C$51:$G$254),5,0),DATE(YEAR(C116)+IF(F116="Nữ",60,62),MONTH(C116)+1,DAY(C116)))</f>
        <v>56982</v>
      </c>
      <c r="N116" s="16" t="e">
        <f>DATEDIF(#REF!,M116,"Y")</f>
        <v>#REF!</v>
      </c>
      <c r="O116" s="16" t="e">
        <f>DATEDIF(#REF!,M116,"YM")</f>
        <v>#REF!</v>
      </c>
      <c r="P116" s="16" t="e">
        <f t="shared" si="71"/>
        <v>#REF!</v>
      </c>
      <c r="Q116" s="16" t="e">
        <f t="shared" si="72"/>
        <v>#REF!</v>
      </c>
      <c r="R116" s="105">
        <f>H116*12+I116</f>
        <v>225</v>
      </c>
      <c r="S116" s="16">
        <f>IF(I116=0,H116,IF(AND(I116&gt;=1,I116&lt;=6),H116+0.5,H116+1))</f>
        <v>19</v>
      </c>
      <c r="T116" s="105" t="e">
        <f>H116+IF((I116+#REF!)&gt;=12,1,0)</f>
        <v>#REF!</v>
      </c>
      <c r="U116" s="105" t="e">
        <f>MOD((I116+#REF!),12)</f>
        <v>#REF!</v>
      </c>
      <c r="V116" s="106"/>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row>
    <row r="117" spans="1:170" s="53" customFormat="1" ht="57" customHeight="1">
      <c r="A117" s="107" t="s">
        <v>251</v>
      </c>
      <c r="B117" s="152" t="s">
        <v>188</v>
      </c>
      <c r="C117" s="153"/>
      <c r="D117" s="154"/>
      <c r="E117" s="70"/>
      <c r="F117" s="71"/>
      <c r="G117" s="77"/>
      <c r="H117" s="77"/>
      <c r="I117" s="77"/>
      <c r="J117" s="77"/>
      <c r="K117" s="77"/>
      <c r="L117" s="68"/>
      <c r="M117" s="52"/>
      <c r="N117" s="52"/>
      <c r="O117" s="52"/>
      <c r="P117" s="52"/>
      <c r="Q117" s="52"/>
      <c r="R117" s="52"/>
      <c r="S117" s="52"/>
      <c r="T117" s="52"/>
      <c r="U117" s="52"/>
      <c r="V117" s="126"/>
    </row>
    <row r="118" spans="1:170" s="53" customFormat="1" ht="35.1" customHeight="1">
      <c r="A118" s="103">
        <v>95</v>
      </c>
      <c r="B118" s="84" t="s">
        <v>165</v>
      </c>
      <c r="C118" s="87">
        <v>34306</v>
      </c>
      <c r="D118" s="98" t="s">
        <v>166</v>
      </c>
      <c r="E118" s="70" t="s">
        <v>13</v>
      </c>
      <c r="F118" s="71" t="s">
        <v>34</v>
      </c>
      <c r="G118" s="72">
        <f>VLOOKUP(F118,[15]MA!$D$4:$E$13,2,0)</f>
        <v>1.33</v>
      </c>
      <c r="H118" s="73">
        <v>17</v>
      </c>
      <c r="I118" s="73">
        <v>3</v>
      </c>
      <c r="J118" s="73"/>
      <c r="K118" s="73"/>
      <c r="L118" s="69">
        <f>IF(YEAR(C118)&lt;1978,VLOOKUP(C118,IF(E118="Nữ",'[15]Tuổi nghỉ hưu 135'!$J$111:$N$254,'[15]Tuổi nghỉ hưu 135'!$C$51:$G$254),2,0),IF(E118="Nữ",60,62))</f>
        <v>62</v>
      </c>
      <c r="M118" s="35">
        <f>IF(YEAR(C118)&lt;1978,VLOOKUP(C118,IF(E118="Nữ",'[15]Tuổi nghỉ hưu 135'!$J$111:$N$254,'[15]Tuổi nghỉ hưu 135'!$C$51:$G$254),5,0),DATE(YEAR(C118)+IF(F118="Nữ",60,62),MONTH(C118)+1,DAY(C118)))</f>
        <v>56982</v>
      </c>
      <c r="N118" s="54" t="e">
        <f>DATEDIF(#REF!,M118,"Y")</f>
        <v>#REF!</v>
      </c>
      <c r="O118" s="54" t="e">
        <f>DATEDIF(#REF!,M118,"YM")</f>
        <v>#REF!</v>
      </c>
      <c r="P118" s="54" t="e">
        <f t="shared" ref="P118:P132" si="73">N118*12+O118</f>
        <v>#REF!</v>
      </c>
      <c r="Q118" s="54" t="e">
        <f t="shared" ref="Q118:Q132" si="74">IF(O118=0,N118,IF(AND(O118&gt;=1,O118&lt;=6),N118+0.5,N118+1))</f>
        <v>#REF!</v>
      </c>
      <c r="R118" s="127">
        <f t="shared" ref="R118:R132" si="75">H118*12+I118</f>
        <v>207</v>
      </c>
      <c r="S118" s="54">
        <f t="shared" ref="S118:S132" si="76">IF(I118=0,H118,IF(AND(I118&gt;=1,I118&lt;=6),H118+0.5,H118+1))</f>
        <v>17.5</v>
      </c>
      <c r="T118" s="127" t="e">
        <f>H118+IF((I118+#REF!)&gt;=12,1,0)</f>
        <v>#REF!</v>
      </c>
      <c r="U118" s="127" t="e">
        <f>MOD((I118+#REF!),12)</f>
        <v>#REF!</v>
      </c>
      <c r="V118" s="126"/>
    </row>
    <row r="119" spans="1:170" s="53" customFormat="1" ht="35.1" customHeight="1">
      <c r="A119" s="103">
        <v>96</v>
      </c>
      <c r="B119" s="84" t="s">
        <v>167</v>
      </c>
      <c r="C119" s="87">
        <v>34306</v>
      </c>
      <c r="D119" s="98">
        <v>31391</v>
      </c>
      <c r="E119" s="70" t="s">
        <v>13</v>
      </c>
      <c r="F119" s="71" t="s">
        <v>35</v>
      </c>
      <c r="G119" s="72">
        <f>VLOOKUP(F119,[15]MA!$D$4:$E$13,2,0)</f>
        <v>1.33</v>
      </c>
      <c r="H119" s="73">
        <v>4</v>
      </c>
      <c r="I119" s="73">
        <v>4</v>
      </c>
      <c r="J119" s="73"/>
      <c r="K119" s="73"/>
      <c r="L119" s="69">
        <f>IF(YEAR(C119)&lt;1978,VLOOKUP(C119,IF(E119="Nữ",'[15]Tuổi nghỉ hưu 135'!$J$111:$N$254,'[15]Tuổi nghỉ hưu 135'!$C$51:$G$254),2,0),IF(E119="Nữ",60,62))</f>
        <v>62</v>
      </c>
      <c r="M119" s="35">
        <f>IF(YEAR(C119)&lt;1978,VLOOKUP(C119,IF(E119="Nữ",'[15]Tuổi nghỉ hưu 135'!$J$111:$N$254,'[15]Tuổi nghỉ hưu 135'!$C$51:$G$254),5,0),DATE(YEAR(C119)+IF(F119="Nữ",60,62),MONTH(C119)+1,DAY(C119)))</f>
        <v>56982</v>
      </c>
      <c r="N119" s="54" t="e">
        <f>DATEDIF(#REF!,M119,"Y")</f>
        <v>#REF!</v>
      </c>
      <c r="O119" s="54" t="e">
        <f>DATEDIF(#REF!,M119,"YM")</f>
        <v>#REF!</v>
      </c>
      <c r="P119" s="54" t="e">
        <f t="shared" si="73"/>
        <v>#REF!</v>
      </c>
      <c r="Q119" s="54" t="e">
        <f t="shared" si="74"/>
        <v>#REF!</v>
      </c>
      <c r="R119" s="127">
        <f t="shared" si="75"/>
        <v>52</v>
      </c>
      <c r="S119" s="54">
        <f t="shared" si="76"/>
        <v>4.5</v>
      </c>
      <c r="T119" s="127" t="e">
        <f>H119+IF((I119+#REF!)&gt;=12,1,0)</f>
        <v>#REF!</v>
      </c>
      <c r="U119" s="127" t="e">
        <f>MOD((I119+#REF!),12)</f>
        <v>#REF!</v>
      </c>
      <c r="V119" s="126"/>
    </row>
    <row r="120" spans="1:170" s="53" customFormat="1" ht="35.1" customHeight="1">
      <c r="A120" s="103">
        <v>97</v>
      </c>
      <c r="B120" s="84" t="s">
        <v>168</v>
      </c>
      <c r="C120" s="87">
        <v>34306</v>
      </c>
      <c r="D120" s="112">
        <v>31537</v>
      </c>
      <c r="E120" s="70" t="s">
        <v>6</v>
      </c>
      <c r="F120" s="71" t="s">
        <v>35</v>
      </c>
      <c r="G120" s="72">
        <f>VLOOKUP(F120,[15]MA!$D$4:$E$13,2,0)</f>
        <v>1.33</v>
      </c>
      <c r="H120" s="73">
        <v>1</v>
      </c>
      <c r="I120" s="73">
        <v>11</v>
      </c>
      <c r="J120" s="73"/>
      <c r="K120" s="73"/>
      <c r="L120" s="69">
        <f>IF(YEAR(C120)&lt;1978,VLOOKUP(C120,IF(E120="Nữ",'[15]Tuổi nghỉ hưu 135'!$J$111:$N$254,'[15]Tuổi nghỉ hưu 135'!$C$51:$G$254),2,0),IF(E120="Nữ",60,62))</f>
        <v>60</v>
      </c>
      <c r="M120" s="35">
        <f>IF(YEAR(C120)&lt;1978,VLOOKUP(C120,IF(E120="Nữ",'[15]Tuổi nghỉ hưu 135'!$J$111:$N$254,'[15]Tuổi nghỉ hưu 135'!$C$51:$G$254),5,0),DATE(YEAR(C120)+IF(F120="Nữ",60,62),MONTH(C120)+1,DAY(C120)))</f>
        <v>56982</v>
      </c>
      <c r="N120" s="54" t="e">
        <f>DATEDIF(#REF!,M120,"Y")</f>
        <v>#REF!</v>
      </c>
      <c r="O120" s="54" t="e">
        <f>DATEDIF(#REF!,M120,"YM")</f>
        <v>#REF!</v>
      </c>
      <c r="P120" s="54" t="e">
        <f t="shared" si="73"/>
        <v>#REF!</v>
      </c>
      <c r="Q120" s="54" t="e">
        <f t="shared" si="74"/>
        <v>#REF!</v>
      </c>
      <c r="R120" s="127">
        <f t="shared" si="75"/>
        <v>23</v>
      </c>
      <c r="S120" s="54">
        <f t="shared" si="76"/>
        <v>2</v>
      </c>
      <c r="T120" s="127" t="e">
        <f>H120+IF((I120+#REF!)&gt;=12,1,0)</f>
        <v>#REF!</v>
      </c>
      <c r="U120" s="127" t="e">
        <f>MOD((I120+#REF!),12)</f>
        <v>#REF!</v>
      </c>
      <c r="V120" s="126"/>
    </row>
    <row r="121" spans="1:170" s="53" customFormat="1" ht="35.1" customHeight="1">
      <c r="A121" s="103">
        <v>98</v>
      </c>
      <c r="B121" s="84" t="s">
        <v>169</v>
      </c>
      <c r="C121" s="87">
        <v>34306</v>
      </c>
      <c r="D121" s="112">
        <v>30080</v>
      </c>
      <c r="E121" s="70" t="s">
        <v>6</v>
      </c>
      <c r="F121" s="71" t="s">
        <v>35</v>
      </c>
      <c r="G121" s="72">
        <f>VLOOKUP(F121,[15]MA!$D$4:$E$13,2,0)</f>
        <v>1.33</v>
      </c>
      <c r="H121" s="73">
        <v>14</v>
      </c>
      <c r="I121" s="73">
        <v>6</v>
      </c>
      <c r="J121" s="73"/>
      <c r="K121" s="73"/>
      <c r="L121" s="69">
        <f>IF(YEAR(C121)&lt;1978,VLOOKUP(C121,IF(E121="Nữ",'[15]Tuổi nghỉ hưu 135'!$J$111:$N$254,'[15]Tuổi nghỉ hưu 135'!$C$51:$G$254),2,0),IF(E121="Nữ",60,62))</f>
        <v>60</v>
      </c>
      <c r="M121" s="35">
        <f>IF(YEAR(C121)&lt;1978,VLOOKUP(C121,IF(E121="Nữ",'[15]Tuổi nghỉ hưu 135'!$J$111:$N$254,'[15]Tuổi nghỉ hưu 135'!$C$51:$G$254),5,0),DATE(YEAR(C121)+IF(F121="Nữ",60,62),MONTH(C121)+1,DAY(C121)))</f>
        <v>56982</v>
      </c>
      <c r="N121" s="54" t="e">
        <f>DATEDIF(#REF!,M121,"Y")</f>
        <v>#REF!</v>
      </c>
      <c r="O121" s="54" t="e">
        <f>DATEDIF(#REF!,M121,"YM")</f>
        <v>#REF!</v>
      </c>
      <c r="P121" s="54" t="e">
        <f t="shared" si="73"/>
        <v>#REF!</v>
      </c>
      <c r="Q121" s="54" t="e">
        <f t="shared" si="74"/>
        <v>#REF!</v>
      </c>
      <c r="R121" s="127">
        <f t="shared" si="75"/>
        <v>174</v>
      </c>
      <c r="S121" s="54">
        <f t="shared" si="76"/>
        <v>14.5</v>
      </c>
      <c r="T121" s="127" t="e">
        <f>H121+IF((I121+#REF!)&gt;=12,1,0)</f>
        <v>#REF!</v>
      </c>
      <c r="U121" s="127" t="e">
        <f>MOD((I121+#REF!),12)</f>
        <v>#REF!</v>
      </c>
      <c r="V121" s="126"/>
    </row>
    <row r="122" spans="1:170" s="53" customFormat="1" ht="35.1" customHeight="1">
      <c r="A122" s="103">
        <v>99</v>
      </c>
      <c r="B122" s="104" t="s">
        <v>170</v>
      </c>
      <c r="C122" s="87">
        <v>34306</v>
      </c>
      <c r="D122" s="98" t="s">
        <v>171</v>
      </c>
      <c r="E122" s="70" t="s">
        <v>13</v>
      </c>
      <c r="F122" s="71" t="s">
        <v>36</v>
      </c>
      <c r="G122" s="72">
        <f>VLOOKUP(F122,[15]MA!$D$4:$E$13,2,0)</f>
        <v>1.33</v>
      </c>
      <c r="H122" s="73">
        <v>5</v>
      </c>
      <c r="I122" s="73">
        <v>1</v>
      </c>
      <c r="J122" s="73"/>
      <c r="K122" s="73"/>
      <c r="L122" s="69">
        <f>IF(YEAR(C122)&lt;1978,VLOOKUP(C122,IF(E122="Nữ",'[15]Tuổi nghỉ hưu 135'!$J$111:$N$254,'[15]Tuổi nghỉ hưu 135'!$C$51:$G$254),2,0),IF(E122="Nữ",60,62))</f>
        <v>62</v>
      </c>
      <c r="M122" s="35">
        <f>IF(YEAR(C122)&lt;1978,VLOOKUP(C122,IF(E122="Nữ",'[15]Tuổi nghỉ hưu 135'!$J$111:$N$254,'[15]Tuổi nghỉ hưu 135'!$C$51:$G$254),5,0),DATE(YEAR(C122)+IF(F122="Nữ",60,62),MONTH(C122)+1,DAY(C122)))</f>
        <v>56982</v>
      </c>
      <c r="N122" s="54" t="e">
        <f>DATEDIF(#REF!,M122,"Y")</f>
        <v>#REF!</v>
      </c>
      <c r="O122" s="54" t="e">
        <f>DATEDIF(#REF!,M122,"YM")</f>
        <v>#REF!</v>
      </c>
      <c r="P122" s="54" t="e">
        <f t="shared" si="73"/>
        <v>#REF!</v>
      </c>
      <c r="Q122" s="54" t="e">
        <f t="shared" si="74"/>
        <v>#REF!</v>
      </c>
      <c r="R122" s="127">
        <f t="shared" si="75"/>
        <v>61</v>
      </c>
      <c r="S122" s="54">
        <f t="shared" si="76"/>
        <v>5.5</v>
      </c>
      <c r="T122" s="127" t="e">
        <f>H122+IF((I122+#REF!)&gt;=12,1,0)</f>
        <v>#REF!</v>
      </c>
      <c r="U122" s="127" t="e">
        <f>MOD((I122+#REF!),12)</f>
        <v>#REF!</v>
      </c>
      <c r="V122" s="126"/>
    </row>
    <row r="123" spans="1:170" s="53" customFormat="1" ht="35.1" customHeight="1">
      <c r="A123" s="103">
        <v>100</v>
      </c>
      <c r="B123" s="78" t="s">
        <v>172</v>
      </c>
      <c r="C123" s="87">
        <v>34306</v>
      </c>
      <c r="D123" s="112" t="s">
        <v>173</v>
      </c>
      <c r="E123" s="70" t="s">
        <v>6</v>
      </c>
      <c r="F123" s="71" t="s">
        <v>36</v>
      </c>
      <c r="G123" s="72">
        <f>VLOOKUP(F123,[15]MA!$D$4:$E$13,2,0)</f>
        <v>1.33</v>
      </c>
      <c r="H123" s="73">
        <v>13</v>
      </c>
      <c r="I123" s="73">
        <v>4</v>
      </c>
      <c r="J123" s="73"/>
      <c r="K123" s="73"/>
      <c r="L123" s="69">
        <f>IF(YEAR(C123)&lt;1978,VLOOKUP(C123,IF(E123="Nữ",'[15]Tuổi nghỉ hưu 135'!$J$111:$N$254,'[15]Tuổi nghỉ hưu 135'!$C$51:$G$254),2,0),IF(E123="Nữ",60,62))</f>
        <v>60</v>
      </c>
      <c r="M123" s="35">
        <f>IF(YEAR(C123)&lt;1978,VLOOKUP(C123,IF(E123="Nữ",'[15]Tuổi nghỉ hưu 135'!$J$111:$N$254,'[15]Tuổi nghỉ hưu 135'!$C$51:$G$254),5,0),DATE(YEAR(C123)+IF(F123="Nữ",60,62),MONTH(C123)+1,DAY(C123)))</f>
        <v>56982</v>
      </c>
      <c r="N123" s="54" t="e">
        <f>DATEDIF(#REF!,M123,"Y")</f>
        <v>#REF!</v>
      </c>
      <c r="O123" s="54" t="e">
        <f>DATEDIF(#REF!,M123,"YM")</f>
        <v>#REF!</v>
      </c>
      <c r="P123" s="54" t="e">
        <f t="shared" si="73"/>
        <v>#REF!</v>
      </c>
      <c r="Q123" s="54" t="e">
        <f t="shared" si="74"/>
        <v>#REF!</v>
      </c>
      <c r="R123" s="127">
        <f t="shared" si="75"/>
        <v>160</v>
      </c>
      <c r="S123" s="54">
        <f t="shared" si="76"/>
        <v>13.5</v>
      </c>
      <c r="T123" s="127" t="e">
        <f>H123+IF((I123+#REF!)&gt;=12,1,0)</f>
        <v>#REF!</v>
      </c>
      <c r="U123" s="127" t="e">
        <f>MOD((I123+#REF!),12)</f>
        <v>#REF!</v>
      </c>
      <c r="V123" s="126"/>
    </row>
    <row r="124" spans="1:170" s="53" customFormat="1" ht="35.1" customHeight="1">
      <c r="A124" s="103">
        <v>101</v>
      </c>
      <c r="B124" s="104" t="s">
        <v>174</v>
      </c>
      <c r="C124" s="87">
        <v>34306</v>
      </c>
      <c r="D124" s="98" t="s">
        <v>175</v>
      </c>
      <c r="E124" s="70" t="s">
        <v>13</v>
      </c>
      <c r="F124" s="71" t="s">
        <v>37</v>
      </c>
      <c r="G124" s="72">
        <f>VLOOKUP(F124,[15]MA!$D$4:$E$13,2,0)</f>
        <v>1.33</v>
      </c>
      <c r="H124" s="73">
        <v>2</v>
      </c>
      <c r="I124" s="73">
        <v>10</v>
      </c>
      <c r="J124" s="73"/>
      <c r="K124" s="73"/>
      <c r="L124" s="69">
        <f>IF(YEAR(C124)&lt;1978,VLOOKUP(C124,IF(E124="Nữ",'[15]Tuổi nghỉ hưu 135'!$J$111:$N$254,'[15]Tuổi nghỉ hưu 135'!$C$51:$G$254),2,0),IF(E124="Nữ",60,62))</f>
        <v>62</v>
      </c>
      <c r="M124" s="35">
        <f>IF(YEAR(C124)&lt;1978,VLOOKUP(C124,IF(E124="Nữ",'[15]Tuổi nghỉ hưu 135'!$J$111:$N$254,'[15]Tuổi nghỉ hưu 135'!$C$51:$G$254),5,0),DATE(YEAR(C124)+IF(F124="Nữ",60,62),MONTH(C124)+1,DAY(C124)))</f>
        <v>56982</v>
      </c>
      <c r="N124" s="54" t="e">
        <f>DATEDIF(#REF!,M124,"Y")</f>
        <v>#REF!</v>
      </c>
      <c r="O124" s="54" t="e">
        <f>DATEDIF(#REF!,M124,"YM")</f>
        <v>#REF!</v>
      </c>
      <c r="P124" s="54" t="e">
        <f t="shared" si="73"/>
        <v>#REF!</v>
      </c>
      <c r="Q124" s="54" t="e">
        <f t="shared" si="74"/>
        <v>#REF!</v>
      </c>
      <c r="R124" s="127">
        <f t="shared" si="75"/>
        <v>34</v>
      </c>
      <c r="S124" s="54">
        <f t="shared" si="76"/>
        <v>3</v>
      </c>
      <c r="T124" s="127" t="e">
        <f>H124+IF((I124+#REF!)&gt;=12,1,0)</f>
        <v>#REF!</v>
      </c>
      <c r="U124" s="127" t="e">
        <f>MOD((I124+#REF!),12)</f>
        <v>#REF!</v>
      </c>
      <c r="V124" s="126"/>
    </row>
    <row r="125" spans="1:170" s="53" customFormat="1" ht="35.1" customHeight="1">
      <c r="A125" s="103">
        <v>102</v>
      </c>
      <c r="B125" s="78" t="s">
        <v>176</v>
      </c>
      <c r="C125" s="87">
        <v>34306</v>
      </c>
      <c r="D125" s="98" t="s">
        <v>177</v>
      </c>
      <c r="E125" s="70" t="s">
        <v>13</v>
      </c>
      <c r="F125" s="71" t="s">
        <v>37</v>
      </c>
      <c r="G125" s="72">
        <f>VLOOKUP(F125,[15]MA!$D$4:$E$13,2,0)</f>
        <v>1.33</v>
      </c>
      <c r="H125" s="73">
        <v>2</v>
      </c>
      <c r="I125" s="73">
        <v>7</v>
      </c>
      <c r="J125" s="73"/>
      <c r="K125" s="73"/>
      <c r="L125" s="69">
        <f>IF(YEAR(C125)&lt;1978,VLOOKUP(C125,IF(E125="Nữ",'[15]Tuổi nghỉ hưu 135'!$J$111:$N$254,'[15]Tuổi nghỉ hưu 135'!$C$51:$G$254),2,0),IF(E125="Nữ",60,62))</f>
        <v>62</v>
      </c>
      <c r="M125" s="35">
        <f>IF(YEAR(C125)&lt;1978,VLOOKUP(C125,IF(E125="Nữ",'[15]Tuổi nghỉ hưu 135'!$J$111:$N$254,'[15]Tuổi nghỉ hưu 135'!$C$51:$G$254),5,0),DATE(YEAR(C125)+IF(F125="Nữ",60,62),MONTH(C125)+1,DAY(C125)))</f>
        <v>56982</v>
      </c>
      <c r="N125" s="54" t="e">
        <f>DATEDIF(#REF!,M125,"Y")</f>
        <v>#REF!</v>
      </c>
      <c r="O125" s="54" t="e">
        <f>DATEDIF(#REF!,M125,"YM")</f>
        <v>#REF!</v>
      </c>
      <c r="P125" s="54" t="e">
        <f t="shared" si="73"/>
        <v>#REF!</v>
      </c>
      <c r="Q125" s="54" t="e">
        <f t="shared" si="74"/>
        <v>#REF!</v>
      </c>
      <c r="R125" s="127">
        <f t="shared" si="75"/>
        <v>31</v>
      </c>
      <c r="S125" s="54">
        <f t="shared" si="76"/>
        <v>3</v>
      </c>
      <c r="T125" s="127" t="e">
        <f>H125+IF((I125+#REF!)&gt;=12,1,0)</f>
        <v>#REF!</v>
      </c>
      <c r="U125" s="127" t="e">
        <f>MOD((I125+#REF!),12)</f>
        <v>#REF!</v>
      </c>
      <c r="V125" s="126"/>
    </row>
    <row r="126" spans="1:170" s="53" customFormat="1" ht="35.1" customHeight="1">
      <c r="A126" s="103">
        <v>103</v>
      </c>
      <c r="B126" s="78" t="s">
        <v>178</v>
      </c>
      <c r="C126" s="87">
        <v>34306</v>
      </c>
      <c r="D126" s="112" t="s">
        <v>179</v>
      </c>
      <c r="E126" s="70" t="s">
        <v>6</v>
      </c>
      <c r="F126" s="71" t="s">
        <v>39</v>
      </c>
      <c r="G126" s="72">
        <f>VLOOKUP(F126,[15]MA!$D$4:$E$13,2,0)</f>
        <v>1.33</v>
      </c>
      <c r="H126" s="73">
        <v>3</v>
      </c>
      <c r="I126" s="73">
        <v>6</v>
      </c>
      <c r="J126" s="73"/>
      <c r="K126" s="73"/>
      <c r="L126" s="69">
        <f>IF(YEAR(C126)&lt;1978,VLOOKUP(C126,IF(E126="Nữ",'[15]Tuổi nghỉ hưu 135'!$J$111:$N$254,'[15]Tuổi nghỉ hưu 135'!$C$51:$G$254),2,0),IF(E126="Nữ",60,62))</f>
        <v>60</v>
      </c>
      <c r="M126" s="35">
        <f>IF(YEAR(C126)&lt;1978,VLOOKUP(C126,IF(E126="Nữ",'[15]Tuổi nghỉ hưu 135'!$J$111:$N$254,'[15]Tuổi nghỉ hưu 135'!$C$51:$G$254),5,0),DATE(YEAR(C126)+IF(F126="Nữ",60,62),MONTH(C126)+1,DAY(C126)))</f>
        <v>56982</v>
      </c>
      <c r="N126" s="54" t="e">
        <f>DATEDIF(#REF!,M126,"Y")</f>
        <v>#REF!</v>
      </c>
      <c r="O126" s="54" t="e">
        <f>DATEDIF(#REF!,M126,"YM")</f>
        <v>#REF!</v>
      </c>
      <c r="P126" s="54" t="e">
        <f t="shared" si="73"/>
        <v>#REF!</v>
      </c>
      <c r="Q126" s="54" t="e">
        <f t="shared" si="74"/>
        <v>#REF!</v>
      </c>
      <c r="R126" s="127">
        <f t="shared" si="75"/>
        <v>42</v>
      </c>
      <c r="S126" s="54">
        <f t="shared" si="76"/>
        <v>3.5</v>
      </c>
      <c r="T126" s="127" t="e">
        <f>H126+IF((I126+#REF!)&gt;=12,1,0)</f>
        <v>#REF!</v>
      </c>
      <c r="U126" s="127" t="e">
        <f>MOD((I126+#REF!),12)</f>
        <v>#REF!</v>
      </c>
      <c r="V126" s="126"/>
    </row>
    <row r="127" spans="1:170" s="53" customFormat="1" ht="35.1" customHeight="1">
      <c r="A127" s="103">
        <v>104</v>
      </c>
      <c r="B127" s="78" t="s">
        <v>180</v>
      </c>
      <c r="C127" s="87">
        <v>34306</v>
      </c>
      <c r="D127" s="98">
        <v>32148</v>
      </c>
      <c r="E127" s="70" t="s">
        <v>13</v>
      </c>
      <c r="F127" s="71" t="s">
        <v>40</v>
      </c>
      <c r="G127" s="72">
        <f>VLOOKUP(F127,[15]MA!$D$4:$E$13,2,0)</f>
        <v>1.33</v>
      </c>
      <c r="H127" s="73">
        <v>12</v>
      </c>
      <c r="I127" s="73">
        <v>9</v>
      </c>
      <c r="J127" s="73"/>
      <c r="K127" s="73"/>
      <c r="L127" s="69">
        <f>IF(YEAR(C127)&lt;1978,VLOOKUP(C127,IF(E127="Nữ",'[15]Tuổi nghỉ hưu 135'!$J$111:$N$254,'[15]Tuổi nghỉ hưu 135'!$C$51:$G$254),2,0),IF(E127="Nữ",60,62))</f>
        <v>62</v>
      </c>
      <c r="M127" s="35">
        <f>IF(YEAR(C127)&lt;1978,VLOOKUP(C127,IF(E127="Nữ",'[15]Tuổi nghỉ hưu 135'!$J$111:$N$254,'[15]Tuổi nghỉ hưu 135'!$C$51:$G$254),5,0),DATE(YEAR(C127)+IF(F127="Nữ",60,62),MONTH(C127)+1,DAY(C127)))</f>
        <v>56982</v>
      </c>
      <c r="N127" s="54" t="e">
        <f>DATEDIF(#REF!,M127,"Y")</f>
        <v>#REF!</v>
      </c>
      <c r="O127" s="54" t="e">
        <f>DATEDIF(#REF!,M127,"YM")</f>
        <v>#REF!</v>
      </c>
      <c r="P127" s="54" t="e">
        <f t="shared" si="73"/>
        <v>#REF!</v>
      </c>
      <c r="Q127" s="54" t="e">
        <f t="shared" si="74"/>
        <v>#REF!</v>
      </c>
      <c r="R127" s="127">
        <f t="shared" si="75"/>
        <v>153</v>
      </c>
      <c r="S127" s="54">
        <f t="shared" si="76"/>
        <v>13</v>
      </c>
      <c r="T127" s="127" t="e">
        <f>H127+IF((I127+#REF!)&gt;=12,1,0)</f>
        <v>#REF!</v>
      </c>
      <c r="U127" s="127" t="e">
        <f>MOD((I127+#REF!),12)</f>
        <v>#REF!</v>
      </c>
      <c r="V127" s="126"/>
    </row>
    <row r="128" spans="1:170" s="53" customFormat="1" ht="35.1" customHeight="1">
      <c r="A128" s="103">
        <v>105</v>
      </c>
      <c r="B128" s="78" t="s">
        <v>181</v>
      </c>
      <c r="C128" s="87">
        <v>34306</v>
      </c>
      <c r="D128" s="112" t="s">
        <v>182</v>
      </c>
      <c r="E128" s="70" t="s">
        <v>6</v>
      </c>
      <c r="F128" s="71" t="s">
        <v>41</v>
      </c>
      <c r="G128" s="72">
        <f>VLOOKUP(F128,[15]MA!$D$4:$E$13,2,0)</f>
        <v>1.33</v>
      </c>
      <c r="H128" s="73">
        <v>1</v>
      </c>
      <c r="I128" s="73">
        <v>2</v>
      </c>
      <c r="J128" s="73"/>
      <c r="K128" s="73"/>
      <c r="L128" s="69">
        <f>IF(YEAR(C128)&lt;1978,VLOOKUP(C128,IF(E128="Nữ",'[15]Tuổi nghỉ hưu 135'!$J$111:$N$254,'[15]Tuổi nghỉ hưu 135'!$C$51:$G$254),2,0),IF(E128="Nữ",60,62))</f>
        <v>60</v>
      </c>
      <c r="M128" s="35">
        <f>IF(YEAR(C128)&lt;1978,VLOOKUP(C128,IF(E128="Nữ",'[15]Tuổi nghỉ hưu 135'!$J$111:$N$254,'[15]Tuổi nghỉ hưu 135'!$C$51:$G$254),5,0),DATE(YEAR(C128)+IF(F128="Nữ",60,62),MONTH(C128)+1,DAY(C128)))</f>
        <v>56982</v>
      </c>
      <c r="N128" s="54" t="e">
        <f>DATEDIF(#REF!,M128,"Y")</f>
        <v>#REF!</v>
      </c>
      <c r="O128" s="54" t="e">
        <f>DATEDIF(#REF!,M128,"YM")</f>
        <v>#REF!</v>
      </c>
      <c r="P128" s="54" t="e">
        <f t="shared" si="73"/>
        <v>#REF!</v>
      </c>
      <c r="Q128" s="54" t="e">
        <f t="shared" si="74"/>
        <v>#REF!</v>
      </c>
      <c r="R128" s="127">
        <f t="shared" si="75"/>
        <v>14</v>
      </c>
      <c r="S128" s="54">
        <f t="shared" si="76"/>
        <v>1.5</v>
      </c>
      <c r="T128" s="127" t="e">
        <f>H128+IF((I128+#REF!)&gt;=12,1,0)</f>
        <v>#REF!</v>
      </c>
      <c r="U128" s="127" t="e">
        <f>MOD((I128+#REF!),12)</f>
        <v>#REF!</v>
      </c>
      <c r="V128" s="126"/>
    </row>
    <row r="129" spans="1:170" s="53" customFormat="1" ht="35.1" customHeight="1">
      <c r="A129" s="103">
        <v>106</v>
      </c>
      <c r="B129" s="78" t="s">
        <v>183</v>
      </c>
      <c r="C129" s="87">
        <v>34306</v>
      </c>
      <c r="D129" s="98">
        <v>30960</v>
      </c>
      <c r="E129" s="70" t="s">
        <v>13</v>
      </c>
      <c r="F129" s="71" t="s">
        <v>42</v>
      </c>
      <c r="G129" s="72">
        <f>VLOOKUP(F129,[15]MA!$D$4:$E$13,2,0)</f>
        <v>1.33</v>
      </c>
      <c r="H129" s="73">
        <v>3</v>
      </c>
      <c r="I129" s="73">
        <v>4</v>
      </c>
      <c r="J129" s="73"/>
      <c r="K129" s="73"/>
      <c r="L129" s="69">
        <f>IF(YEAR(C129)&lt;1978,VLOOKUP(C129,IF(E129="Nữ",'[15]Tuổi nghỉ hưu 135'!$J$111:$N$254,'[15]Tuổi nghỉ hưu 135'!$C$51:$G$254),2,0),IF(E129="Nữ",60,62))</f>
        <v>62</v>
      </c>
      <c r="M129" s="35">
        <f>IF(YEAR(C129)&lt;1978,VLOOKUP(C129,IF(E129="Nữ",'[15]Tuổi nghỉ hưu 135'!$J$111:$N$254,'[15]Tuổi nghỉ hưu 135'!$C$51:$G$254),5,0),DATE(YEAR(C129)+IF(F129="Nữ",60,62),MONTH(C129)+1,DAY(C129)))</f>
        <v>56982</v>
      </c>
      <c r="N129" s="54" t="e">
        <f>DATEDIF(#REF!,M129,"Y")</f>
        <v>#REF!</v>
      </c>
      <c r="O129" s="54" t="e">
        <f>DATEDIF(#REF!,M129,"YM")</f>
        <v>#REF!</v>
      </c>
      <c r="P129" s="54" t="e">
        <f t="shared" si="73"/>
        <v>#REF!</v>
      </c>
      <c r="Q129" s="54" t="e">
        <f t="shared" si="74"/>
        <v>#REF!</v>
      </c>
      <c r="R129" s="127">
        <f t="shared" si="75"/>
        <v>40</v>
      </c>
      <c r="S129" s="54">
        <f t="shared" si="76"/>
        <v>3.5</v>
      </c>
      <c r="T129" s="127" t="e">
        <f>H129+IF((I129+#REF!)&gt;=12,1,0)</f>
        <v>#REF!</v>
      </c>
      <c r="U129" s="127" t="e">
        <f>MOD((I129+#REF!),12)</f>
        <v>#REF!</v>
      </c>
      <c r="V129" s="126"/>
    </row>
    <row r="130" spans="1:170" s="53" customFormat="1" ht="68.25" customHeight="1">
      <c r="A130" s="103">
        <v>107</v>
      </c>
      <c r="B130" s="78" t="s">
        <v>184</v>
      </c>
      <c r="C130" s="87">
        <v>34306</v>
      </c>
      <c r="D130" s="112" t="s">
        <v>185</v>
      </c>
      <c r="E130" s="70" t="s">
        <v>6</v>
      </c>
      <c r="F130" s="71" t="s">
        <v>43</v>
      </c>
      <c r="G130" s="72">
        <f>VLOOKUP(F130,[15]MA!$D$4:$E$13,2,0)</f>
        <v>1.33</v>
      </c>
      <c r="H130" s="73">
        <v>14</v>
      </c>
      <c r="I130" s="73">
        <v>9</v>
      </c>
      <c r="J130" s="73"/>
      <c r="K130" s="73"/>
      <c r="L130" s="69">
        <f>IF(YEAR(C130)&lt;1978,VLOOKUP(C130,IF(E130="Nữ",'[15]Tuổi nghỉ hưu 135'!$J$111:$N$254,'[15]Tuổi nghỉ hưu 135'!$C$51:$G$254),2,0),IF(E130="Nữ",60,62))</f>
        <v>60</v>
      </c>
      <c r="M130" s="35">
        <f>IF(YEAR(C130)&lt;1978,VLOOKUP(C130,IF(E130="Nữ",'[15]Tuổi nghỉ hưu 135'!$J$111:$N$254,'[15]Tuổi nghỉ hưu 135'!$C$51:$G$254),5,0),DATE(YEAR(C130)+IF(F130="Nữ",60,62),MONTH(C130)+1,DAY(C130)))</f>
        <v>56982</v>
      </c>
      <c r="N130" s="54" t="e">
        <f>DATEDIF(#REF!,M130,"Y")</f>
        <v>#REF!</v>
      </c>
      <c r="O130" s="54" t="e">
        <f>DATEDIF(#REF!,M130,"YM")</f>
        <v>#REF!</v>
      </c>
      <c r="P130" s="54" t="e">
        <f t="shared" si="73"/>
        <v>#REF!</v>
      </c>
      <c r="Q130" s="54" t="e">
        <f t="shared" si="74"/>
        <v>#REF!</v>
      </c>
      <c r="R130" s="127">
        <f t="shared" si="75"/>
        <v>177</v>
      </c>
      <c r="S130" s="54">
        <f t="shared" si="76"/>
        <v>15</v>
      </c>
      <c r="T130" s="127" t="e">
        <f>H130+IF((I130+#REF!)&gt;=12,1,0)</f>
        <v>#REF!</v>
      </c>
      <c r="U130" s="127" t="e">
        <f>MOD((I130+#REF!),12)</f>
        <v>#REF!</v>
      </c>
      <c r="V130" s="126"/>
    </row>
    <row r="131" spans="1:170" s="53" customFormat="1" ht="49.5" customHeight="1">
      <c r="A131" s="103">
        <v>108</v>
      </c>
      <c r="B131" s="104" t="s">
        <v>186</v>
      </c>
      <c r="C131" s="87">
        <v>34306</v>
      </c>
      <c r="D131" s="114">
        <v>30412</v>
      </c>
      <c r="E131" s="70" t="s">
        <v>6</v>
      </c>
      <c r="F131" s="71" t="s">
        <v>43</v>
      </c>
      <c r="G131" s="72">
        <f>VLOOKUP(F131,[15]MA!$D$4:$E$13,2,0)</f>
        <v>1.33</v>
      </c>
      <c r="H131" s="73">
        <v>2</v>
      </c>
      <c r="I131" s="73">
        <v>10</v>
      </c>
      <c r="J131" s="73"/>
      <c r="K131" s="73"/>
      <c r="L131" s="69">
        <f>IF(YEAR(C131)&lt;1978,VLOOKUP(C131,IF(E131="Nữ",'[15]Tuổi nghỉ hưu 135'!$J$111:$N$254,'[15]Tuổi nghỉ hưu 135'!$C$51:$G$254),2,0),IF(E131="Nữ",60,62))</f>
        <v>60</v>
      </c>
      <c r="M131" s="35">
        <f>IF(YEAR(C131)&lt;1978,VLOOKUP(C131,IF(E131="Nữ",'[15]Tuổi nghỉ hưu 135'!$J$111:$N$254,'[15]Tuổi nghỉ hưu 135'!$C$51:$G$254),5,0),DATE(YEAR(C131)+IF(F131="Nữ",60,62),MONTH(C131)+1,DAY(C131)))</f>
        <v>56982</v>
      </c>
      <c r="N131" s="54" t="e">
        <f>DATEDIF(#REF!,M131,"Y")</f>
        <v>#REF!</v>
      </c>
      <c r="O131" s="54" t="e">
        <f>DATEDIF(#REF!,M131,"YM")</f>
        <v>#REF!</v>
      </c>
      <c r="P131" s="54" t="e">
        <f t="shared" si="73"/>
        <v>#REF!</v>
      </c>
      <c r="Q131" s="54" t="e">
        <f t="shared" si="74"/>
        <v>#REF!</v>
      </c>
      <c r="R131" s="127">
        <f t="shared" si="75"/>
        <v>34</v>
      </c>
      <c r="S131" s="54">
        <f t="shared" si="76"/>
        <v>3</v>
      </c>
      <c r="T131" s="127" t="e">
        <f>H131+IF((I131+#REF!)&gt;=12,1,0)</f>
        <v>#REF!</v>
      </c>
      <c r="U131" s="127" t="e">
        <f>MOD((I131+#REF!),12)</f>
        <v>#REF!</v>
      </c>
      <c r="V131" s="126"/>
    </row>
    <row r="132" spans="1:170" s="53" customFormat="1" ht="40.5" customHeight="1">
      <c r="A132" s="103">
        <v>109</v>
      </c>
      <c r="B132" s="104" t="s">
        <v>187</v>
      </c>
      <c r="C132" s="87">
        <v>34306</v>
      </c>
      <c r="D132" s="114">
        <v>32568</v>
      </c>
      <c r="E132" s="70" t="s">
        <v>13</v>
      </c>
      <c r="F132" s="71" t="s">
        <v>38</v>
      </c>
      <c r="G132" s="72">
        <f>VLOOKUP(F132,[15]MA!$D$4:$E$13,2,0)</f>
        <v>1.33</v>
      </c>
      <c r="H132" s="73">
        <v>2</v>
      </c>
      <c r="I132" s="73">
        <v>10</v>
      </c>
      <c r="J132" s="73"/>
      <c r="K132" s="73"/>
      <c r="L132" s="69">
        <f>IF(YEAR(C132)&lt;1978,VLOOKUP(C132,IF(E132="Nữ",'[15]Tuổi nghỉ hưu 135'!$J$111:$N$254,'[15]Tuổi nghỉ hưu 135'!$C$51:$G$254),2,0),IF(E132="Nữ",60,62))</f>
        <v>62</v>
      </c>
      <c r="M132" s="35">
        <f>IF(YEAR(C132)&lt;1978,VLOOKUP(C132,IF(E132="Nữ",'[15]Tuổi nghỉ hưu 135'!$J$111:$N$254,'[15]Tuổi nghỉ hưu 135'!$C$51:$G$254),5,0),DATE(YEAR(C132)+IF(F132="Nữ",60,62),MONTH(C132)+1,DAY(C132)))</f>
        <v>56982</v>
      </c>
      <c r="N132" s="54" t="e">
        <f>DATEDIF(#REF!,M132,"Y")</f>
        <v>#REF!</v>
      </c>
      <c r="O132" s="54" t="e">
        <f>DATEDIF(#REF!,M132,"YM")</f>
        <v>#REF!</v>
      </c>
      <c r="P132" s="54" t="e">
        <f t="shared" si="73"/>
        <v>#REF!</v>
      </c>
      <c r="Q132" s="54" t="e">
        <f t="shared" si="74"/>
        <v>#REF!</v>
      </c>
      <c r="R132" s="127">
        <f t="shared" si="75"/>
        <v>34</v>
      </c>
      <c r="S132" s="54">
        <f t="shared" si="76"/>
        <v>3</v>
      </c>
      <c r="T132" s="127" t="e">
        <f>H132+IF((I132+#REF!)&gt;=12,1,0)</f>
        <v>#REF!</v>
      </c>
      <c r="U132" s="127" t="e">
        <f>MOD((I132+#REF!),12)</f>
        <v>#REF!</v>
      </c>
      <c r="V132" s="126"/>
    </row>
    <row r="133" spans="1:170" s="7" customFormat="1" ht="45" customHeight="1">
      <c r="A133" s="128" t="s">
        <v>253</v>
      </c>
      <c r="B133" s="152" t="s">
        <v>252</v>
      </c>
      <c r="C133" s="153"/>
      <c r="D133" s="154"/>
      <c r="E133" s="70"/>
      <c r="F133" s="71"/>
      <c r="G133" s="72"/>
      <c r="H133" s="73"/>
      <c r="I133" s="73"/>
      <c r="J133" s="73"/>
      <c r="K133" s="73"/>
      <c r="L133" s="64"/>
      <c r="M133" s="25"/>
      <c r="N133" s="16"/>
      <c r="O133" s="16"/>
      <c r="P133" s="16"/>
      <c r="Q133" s="16"/>
      <c r="R133" s="105"/>
      <c r="S133" s="16"/>
      <c r="T133" s="105"/>
      <c r="U133" s="105"/>
      <c r="V133" s="106"/>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c r="EZ133" s="8"/>
      <c r="FA133" s="8"/>
      <c r="FB133" s="8"/>
      <c r="FC133" s="8"/>
      <c r="FD133" s="8"/>
      <c r="FE133" s="8"/>
      <c r="FF133" s="8"/>
      <c r="FG133" s="8"/>
      <c r="FH133" s="8"/>
      <c r="FI133" s="8"/>
      <c r="FJ133" s="8"/>
      <c r="FK133" s="8"/>
      <c r="FL133" s="8"/>
      <c r="FM133" s="8"/>
      <c r="FN133" s="8"/>
    </row>
    <row r="134" spans="1:170" s="7" customFormat="1" ht="35.1" customHeight="1">
      <c r="A134" s="129">
        <v>110</v>
      </c>
      <c r="B134" s="78" t="s">
        <v>254</v>
      </c>
      <c r="C134" s="70">
        <f t="shared" ref="C134" si="77">DATE(YEAR(D134),MONTH(D134),1)</f>
        <v>32082</v>
      </c>
      <c r="D134" s="96">
        <v>32101</v>
      </c>
      <c r="E134" s="70" t="s">
        <v>6</v>
      </c>
      <c r="F134" s="71" t="s">
        <v>35</v>
      </c>
      <c r="G134" s="72">
        <f>VLOOKUP(F134,[16]MA!$D$4:$E$13,2,0)</f>
        <v>1.33</v>
      </c>
      <c r="H134" s="73">
        <v>11</v>
      </c>
      <c r="I134" s="73">
        <v>0</v>
      </c>
      <c r="J134" s="73"/>
      <c r="K134" s="73"/>
      <c r="L134" s="64">
        <f>IF(YEAR(C134)&lt;1978,VLOOKUP(C134,IF(E134="Nữ",'[16]Tuổi nghỉ hưu 135'!$J$111:$N$254,'[16]Tuổi nghỉ hưu 135'!$C$51:$G$254),2,0),IF(E134="Nữ",60,62))</f>
        <v>60</v>
      </c>
      <c r="M134" s="25">
        <f>IF(YEAR(C134)&lt;1978,VLOOKUP(C134,IF(E134="Nữ",'[16]Tuổi nghỉ hưu 135'!$J$111:$N$254,'[16]Tuổi nghỉ hưu 135'!$C$51:$G$254),5,0),DATE(YEAR(C134)+IF(F134="Nữ",60,62),MONTH(C134)+1,DAY(C134)))</f>
        <v>54758</v>
      </c>
      <c r="N134" s="16" t="e">
        <f>DATEDIF(#REF!,M134,"Y")</f>
        <v>#REF!</v>
      </c>
      <c r="O134" s="16" t="e">
        <f>DATEDIF(#REF!,M134,"YM")</f>
        <v>#REF!</v>
      </c>
      <c r="P134" s="16" t="e">
        <f t="shared" ref="P134" si="78">N134*12+O134</f>
        <v>#REF!</v>
      </c>
      <c r="Q134" s="16" t="e">
        <f t="shared" ref="Q134" si="79">IF(O134=0,N134,IF(AND(O134&gt;=1,O134&lt;=6),N134+0.5,N134+1))</f>
        <v>#REF!</v>
      </c>
      <c r="R134" s="105">
        <f>H134*12+I134</f>
        <v>132</v>
      </c>
      <c r="S134" s="16">
        <f>IF(I134=0,H134,IF(AND(I134&gt;=1,I134&lt;=6),H134+0.5,H134+1))</f>
        <v>11</v>
      </c>
      <c r="T134" s="105">
        <f>H134+IF((I134+$U$5)&gt;=12,1,0)</f>
        <v>11</v>
      </c>
      <c r="U134" s="105">
        <f>MOD((I134+$U$5),12)</f>
        <v>0</v>
      </c>
      <c r="V134" s="106"/>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c r="CQ134" s="8"/>
      <c r="CR134" s="8"/>
      <c r="CS134" s="8"/>
      <c r="CT134" s="8"/>
      <c r="CU134" s="8"/>
      <c r="CV134" s="8"/>
      <c r="CW134" s="8"/>
      <c r="CX134" s="8"/>
      <c r="CY134" s="8"/>
      <c r="CZ134" s="8"/>
      <c r="DA134" s="8"/>
      <c r="DB134" s="8"/>
      <c r="DC134" s="8"/>
      <c r="DD134" s="8"/>
      <c r="DE134" s="8"/>
      <c r="DF134" s="8"/>
      <c r="DG134" s="8"/>
      <c r="DH134" s="8"/>
      <c r="DI134" s="8"/>
      <c r="DJ134" s="8"/>
      <c r="DK134" s="8"/>
      <c r="DL134" s="8"/>
      <c r="DM134" s="8"/>
      <c r="DN134" s="8"/>
      <c r="DO134" s="8"/>
      <c r="DP134" s="8"/>
      <c r="DQ134" s="8"/>
      <c r="DR134" s="8"/>
      <c r="DS134" s="8"/>
      <c r="DT134" s="8"/>
      <c r="DU134" s="8"/>
      <c r="DV134" s="8"/>
      <c r="DW134" s="8"/>
      <c r="DX134" s="8"/>
      <c r="DY134" s="8"/>
      <c r="DZ134" s="8"/>
      <c r="EA134" s="8"/>
      <c r="EB134" s="8"/>
      <c r="EC134" s="8"/>
      <c r="ED134" s="8"/>
      <c r="EE134" s="8"/>
      <c r="EF134" s="8"/>
      <c r="EG134" s="8"/>
      <c r="EH134" s="8"/>
      <c r="EI134" s="8"/>
      <c r="EJ134" s="8"/>
      <c r="EK134" s="8"/>
      <c r="EL134" s="8"/>
      <c r="EM134" s="8"/>
      <c r="EN134" s="8"/>
      <c r="EO134" s="8"/>
      <c r="EP134" s="8"/>
      <c r="EQ134" s="8"/>
      <c r="ER134" s="8"/>
      <c r="ES134" s="8"/>
      <c r="ET134" s="8"/>
      <c r="EU134" s="8"/>
      <c r="EV134" s="8"/>
      <c r="EW134" s="8"/>
      <c r="EX134" s="8"/>
      <c r="EY134" s="8"/>
      <c r="EZ134" s="8"/>
      <c r="FA134" s="8"/>
      <c r="FB134" s="8"/>
      <c r="FC134" s="8"/>
      <c r="FD134" s="8"/>
      <c r="FE134" s="8"/>
      <c r="FF134" s="8"/>
      <c r="FG134" s="8"/>
      <c r="FH134" s="8"/>
      <c r="FI134" s="8"/>
      <c r="FJ134" s="8"/>
      <c r="FK134" s="8"/>
      <c r="FL134" s="8"/>
      <c r="FM134" s="8"/>
      <c r="FN134" s="8"/>
    </row>
    <row r="135" spans="1:170" s="7" customFormat="1" ht="35.1" customHeight="1">
      <c r="A135" s="129">
        <v>111</v>
      </c>
      <c r="B135" s="78" t="s">
        <v>255</v>
      </c>
      <c r="C135" s="70">
        <f t="shared" ref="C135:C137" si="80">DATE(YEAR(D135),MONTH(D135),1)</f>
        <v>30803</v>
      </c>
      <c r="D135" s="114">
        <v>30806</v>
      </c>
      <c r="E135" s="70" t="s">
        <v>13</v>
      </c>
      <c r="F135" s="71" t="s">
        <v>36</v>
      </c>
      <c r="G135" s="72">
        <f>VLOOKUP(F135,[16]MA!$D$4:$E$13,2,0)</f>
        <v>1.33</v>
      </c>
      <c r="H135" s="73">
        <v>6</v>
      </c>
      <c r="I135" s="73">
        <v>5</v>
      </c>
      <c r="J135" s="73"/>
      <c r="K135" s="73"/>
      <c r="L135" s="64">
        <f>IF(YEAR(C135)&lt;1978,VLOOKUP(C135,IF(E135="Nữ",'[16]Tuổi nghỉ hưu 135'!$J$111:$N$254,'[16]Tuổi nghỉ hưu 135'!$C$51:$G$254),2,0),IF(E135="Nữ",60,62))</f>
        <v>62</v>
      </c>
      <c r="M135" s="25">
        <f>IF(YEAR(C135)&lt;1978,VLOOKUP(C135,IF(E135="Nữ",'[16]Tuổi nghỉ hưu 135'!$J$111:$N$254,'[16]Tuổi nghỉ hưu 135'!$C$51:$G$254),5,0),DATE(YEAR(C135)+IF(F135="Nữ",60,62),MONTH(C135)+1,DAY(C135)))</f>
        <v>53479</v>
      </c>
      <c r="N135" s="16" t="e">
        <f>DATEDIF(#REF!,M135,"Y")</f>
        <v>#REF!</v>
      </c>
      <c r="O135" s="16" t="e">
        <f>DATEDIF(#REF!,M135,"YM")</f>
        <v>#REF!</v>
      </c>
      <c r="P135" s="16" t="e">
        <f t="shared" ref="P135:P137" si="81">N135*12+O135</f>
        <v>#REF!</v>
      </c>
      <c r="Q135" s="16" t="e">
        <f t="shared" ref="Q135:Q137" si="82">IF(O135=0,N135,IF(AND(O135&gt;=1,O135&lt;=6),N135+0.5,N135+1))</f>
        <v>#REF!</v>
      </c>
      <c r="R135" s="105">
        <f t="shared" ref="R135:R137" si="83">H135*12+I135</f>
        <v>77</v>
      </c>
      <c r="S135" s="16">
        <f t="shared" ref="S135:S137" si="84">IF(I135=0,H135,IF(AND(I135&gt;=1,I135&lt;=6),H135+0.5,H135+1))</f>
        <v>6.5</v>
      </c>
      <c r="T135" s="105">
        <f t="shared" ref="T135:T137" si="85">H135+IF((I135+$U$5)&gt;=12,1,0)</f>
        <v>6</v>
      </c>
      <c r="U135" s="105">
        <f t="shared" ref="U135:U137" si="86">MOD((I135+$U$5),12)</f>
        <v>5</v>
      </c>
      <c r="V135" s="106"/>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c r="CQ135" s="8"/>
      <c r="CR135" s="8"/>
      <c r="CS135" s="8"/>
      <c r="CT135" s="8"/>
      <c r="CU135" s="8"/>
      <c r="CV135" s="8"/>
      <c r="CW135" s="8"/>
      <c r="CX135" s="8"/>
      <c r="CY135" s="8"/>
      <c r="CZ135" s="8"/>
      <c r="DA135" s="8"/>
      <c r="DB135" s="8"/>
      <c r="DC135" s="8"/>
      <c r="DD135" s="8"/>
      <c r="DE135" s="8"/>
      <c r="DF135" s="8"/>
      <c r="DG135" s="8"/>
      <c r="DH135" s="8"/>
      <c r="DI135" s="8"/>
      <c r="DJ135" s="8"/>
      <c r="DK135" s="8"/>
      <c r="DL135" s="8"/>
      <c r="DM135" s="8"/>
      <c r="DN135" s="8"/>
      <c r="DO135" s="8"/>
      <c r="DP135" s="8"/>
      <c r="DQ135" s="8"/>
      <c r="DR135" s="8"/>
      <c r="DS135" s="8"/>
      <c r="DT135" s="8"/>
      <c r="DU135" s="8"/>
      <c r="DV135" s="8"/>
      <c r="DW135" s="8"/>
      <c r="DX135" s="8"/>
      <c r="DY135" s="8"/>
      <c r="DZ135" s="8"/>
      <c r="EA135" s="8"/>
      <c r="EB135" s="8"/>
      <c r="EC135" s="8"/>
      <c r="ED135" s="8"/>
      <c r="EE135" s="8"/>
      <c r="EF135" s="8"/>
      <c r="EG135" s="8"/>
      <c r="EH135" s="8"/>
      <c r="EI135" s="8"/>
      <c r="EJ135" s="8"/>
      <c r="EK135" s="8"/>
      <c r="EL135" s="8"/>
      <c r="EM135" s="8"/>
      <c r="EN135" s="8"/>
      <c r="EO135" s="8"/>
      <c r="EP135" s="8"/>
      <c r="EQ135" s="8"/>
      <c r="ER135" s="8"/>
      <c r="ES135" s="8"/>
      <c r="ET135" s="8"/>
      <c r="EU135" s="8"/>
      <c r="EV135" s="8"/>
      <c r="EW135" s="8"/>
      <c r="EX135" s="8"/>
      <c r="EY135" s="8"/>
      <c r="EZ135" s="8"/>
      <c r="FA135" s="8"/>
      <c r="FB135" s="8"/>
      <c r="FC135" s="8"/>
      <c r="FD135" s="8"/>
      <c r="FE135" s="8"/>
      <c r="FF135" s="8"/>
      <c r="FG135" s="8"/>
      <c r="FH135" s="8"/>
      <c r="FI135" s="8"/>
      <c r="FJ135" s="8"/>
      <c r="FK135" s="8"/>
      <c r="FL135" s="8"/>
      <c r="FM135" s="8"/>
      <c r="FN135" s="8"/>
    </row>
    <row r="136" spans="1:170" s="7" customFormat="1" ht="35.1" customHeight="1">
      <c r="A136" s="129">
        <v>112</v>
      </c>
      <c r="B136" s="78" t="s">
        <v>256</v>
      </c>
      <c r="C136" s="70">
        <f t="shared" si="80"/>
        <v>31564</v>
      </c>
      <c r="D136" s="114">
        <v>31583</v>
      </c>
      <c r="E136" s="70" t="s">
        <v>13</v>
      </c>
      <c r="F136" s="71" t="s">
        <v>40</v>
      </c>
      <c r="G136" s="72">
        <f>VLOOKUP(F136,[16]MA!$D$4:$E$13,2,0)</f>
        <v>1.33</v>
      </c>
      <c r="H136" s="73">
        <v>11</v>
      </c>
      <c r="I136" s="73">
        <v>6</v>
      </c>
      <c r="J136" s="73"/>
      <c r="K136" s="73"/>
      <c r="L136" s="64">
        <f>IF(YEAR(C136)&lt;1978,VLOOKUP(C136,IF(E136="Nữ",'[16]Tuổi nghỉ hưu 135'!$J$111:$N$254,'[16]Tuổi nghỉ hưu 135'!$C$51:$G$254),2,0),IF(E136="Nữ",60,62))</f>
        <v>62</v>
      </c>
      <c r="M136" s="25">
        <f>IF(YEAR(C136)&lt;1978,VLOOKUP(C136,IF(E136="Nữ",'[16]Tuổi nghỉ hưu 135'!$J$111:$N$254,'[16]Tuổi nghỉ hưu 135'!$C$51:$G$254),5,0),DATE(YEAR(C136)+IF(F136="Nữ",60,62),MONTH(C136)+1,DAY(C136)))</f>
        <v>54240</v>
      </c>
      <c r="N136" s="16" t="e">
        <f>DATEDIF(#REF!,M136,"Y")</f>
        <v>#REF!</v>
      </c>
      <c r="O136" s="16" t="e">
        <f>DATEDIF(#REF!,M136,"YM")</f>
        <v>#REF!</v>
      </c>
      <c r="P136" s="16" t="e">
        <f t="shared" si="81"/>
        <v>#REF!</v>
      </c>
      <c r="Q136" s="16" t="e">
        <f t="shared" si="82"/>
        <v>#REF!</v>
      </c>
      <c r="R136" s="105">
        <f t="shared" si="83"/>
        <v>138</v>
      </c>
      <c r="S136" s="16">
        <f t="shared" si="84"/>
        <v>11.5</v>
      </c>
      <c r="T136" s="105">
        <f t="shared" si="85"/>
        <v>11</v>
      </c>
      <c r="U136" s="105">
        <f t="shared" si="86"/>
        <v>6</v>
      </c>
      <c r="V136" s="106"/>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c r="CQ136" s="8"/>
      <c r="CR136" s="8"/>
      <c r="CS136" s="8"/>
      <c r="CT136" s="8"/>
      <c r="CU136" s="8"/>
      <c r="CV136" s="8"/>
      <c r="CW136" s="8"/>
      <c r="CX136" s="8"/>
      <c r="CY136" s="8"/>
      <c r="CZ136" s="8"/>
      <c r="DA136" s="8"/>
      <c r="DB136" s="8"/>
      <c r="DC136" s="8"/>
      <c r="DD136" s="8"/>
      <c r="DE136" s="8"/>
      <c r="DF136" s="8"/>
      <c r="DG136" s="8"/>
      <c r="DH136" s="8"/>
      <c r="DI136" s="8"/>
      <c r="DJ136" s="8"/>
      <c r="DK136" s="8"/>
      <c r="DL136" s="8"/>
      <c r="DM136" s="8"/>
      <c r="DN136" s="8"/>
      <c r="DO136" s="8"/>
      <c r="DP136" s="8"/>
      <c r="DQ136" s="8"/>
      <c r="DR136" s="8"/>
      <c r="DS136" s="8"/>
      <c r="DT136" s="8"/>
      <c r="DU136" s="8"/>
      <c r="DV136" s="8"/>
      <c r="DW136" s="8"/>
      <c r="DX136" s="8"/>
      <c r="DY136" s="8"/>
      <c r="DZ136" s="8"/>
      <c r="EA136" s="8"/>
      <c r="EB136" s="8"/>
      <c r="EC136" s="8"/>
      <c r="ED136" s="8"/>
      <c r="EE136" s="8"/>
      <c r="EF136" s="8"/>
      <c r="EG136" s="8"/>
      <c r="EH136" s="8"/>
      <c r="EI136" s="8"/>
      <c r="EJ136" s="8"/>
      <c r="EK136" s="8"/>
      <c r="EL136" s="8"/>
      <c r="EM136" s="8"/>
      <c r="EN136" s="8"/>
      <c r="EO136" s="8"/>
      <c r="EP136" s="8"/>
      <c r="EQ136" s="8"/>
      <c r="ER136" s="8"/>
      <c r="ES136" s="8"/>
      <c r="ET136" s="8"/>
      <c r="EU136" s="8"/>
      <c r="EV136" s="8"/>
      <c r="EW136" s="8"/>
      <c r="EX136" s="8"/>
      <c r="EY136" s="8"/>
      <c r="EZ136" s="8"/>
      <c r="FA136" s="8"/>
      <c r="FB136" s="8"/>
      <c r="FC136" s="8"/>
      <c r="FD136" s="8"/>
      <c r="FE136" s="8"/>
      <c r="FF136" s="8"/>
      <c r="FG136" s="8"/>
      <c r="FH136" s="8"/>
      <c r="FI136" s="8"/>
      <c r="FJ136" s="8"/>
      <c r="FK136" s="8"/>
      <c r="FL136" s="8"/>
      <c r="FM136" s="8"/>
      <c r="FN136" s="8"/>
    </row>
    <row r="137" spans="1:170" s="7" customFormat="1" ht="70.5" customHeight="1" thickBot="1">
      <c r="A137" s="130">
        <v>113</v>
      </c>
      <c r="B137" s="131" t="s">
        <v>257</v>
      </c>
      <c r="C137" s="90">
        <f t="shared" si="80"/>
        <v>32203</v>
      </c>
      <c r="D137" s="97">
        <v>32211</v>
      </c>
      <c r="E137" s="90" t="s">
        <v>6</v>
      </c>
      <c r="F137" s="91" t="s">
        <v>43</v>
      </c>
      <c r="G137" s="92">
        <f>VLOOKUP(F137,[16]MA!$D$4:$E$13,2,0)</f>
        <v>1.33</v>
      </c>
      <c r="H137" s="93">
        <v>13</v>
      </c>
      <c r="I137" s="93">
        <v>0</v>
      </c>
      <c r="J137" s="93"/>
      <c r="K137" s="93"/>
      <c r="L137" s="64">
        <f>IF(YEAR(C137)&lt;1978,VLOOKUP(C137,IF(E137="Nữ",'[16]Tuổi nghỉ hưu 135'!$J$111:$N$254,'[16]Tuổi nghỉ hưu 135'!$C$51:$G$254),2,0),IF(E137="Nữ",60,62))</f>
        <v>60</v>
      </c>
      <c r="M137" s="25">
        <f>IF(YEAR(C137)&lt;1978,VLOOKUP(C137,IF(E137="Nữ",'[16]Tuổi nghỉ hưu 135'!$J$111:$N$254,'[16]Tuổi nghỉ hưu 135'!$C$51:$G$254),5,0),DATE(YEAR(C137)+IF(F137="Nữ",60,62),MONTH(C137)+1,DAY(C137)))</f>
        <v>54879</v>
      </c>
      <c r="N137" s="16" t="e">
        <f>DATEDIF(#REF!,M137,"Y")</f>
        <v>#REF!</v>
      </c>
      <c r="O137" s="16" t="e">
        <f>DATEDIF(#REF!,M137,"YM")</f>
        <v>#REF!</v>
      </c>
      <c r="P137" s="16" t="e">
        <f t="shared" si="81"/>
        <v>#REF!</v>
      </c>
      <c r="Q137" s="16" t="e">
        <f t="shared" si="82"/>
        <v>#REF!</v>
      </c>
      <c r="R137" s="105">
        <f t="shared" si="83"/>
        <v>156</v>
      </c>
      <c r="S137" s="16">
        <f t="shared" si="84"/>
        <v>13</v>
      </c>
      <c r="T137" s="105">
        <f t="shared" si="85"/>
        <v>13</v>
      </c>
      <c r="U137" s="105">
        <f t="shared" si="86"/>
        <v>0</v>
      </c>
      <c r="V137" s="106"/>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c r="CQ137" s="8"/>
      <c r="CR137" s="8"/>
      <c r="CS137" s="8"/>
      <c r="CT137" s="8"/>
      <c r="CU137" s="8"/>
      <c r="CV137" s="8"/>
      <c r="CW137" s="8"/>
      <c r="CX137" s="8"/>
      <c r="CY137" s="8"/>
      <c r="CZ137" s="8"/>
      <c r="DA137" s="8"/>
      <c r="DB137" s="8"/>
      <c r="DC137" s="8"/>
      <c r="DD137" s="8"/>
      <c r="DE137" s="8"/>
      <c r="DF137" s="8"/>
      <c r="DG137" s="8"/>
      <c r="DH137" s="8"/>
      <c r="DI137" s="8"/>
      <c r="DJ137" s="8"/>
      <c r="DK137" s="8"/>
      <c r="DL137" s="8"/>
      <c r="DM137" s="8"/>
      <c r="DN137" s="8"/>
      <c r="DO137" s="8"/>
      <c r="DP137" s="8"/>
      <c r="DQ137" s="8"/>
      <c r="DR137" s="8"/>
      <c r="DS137" s="8"/>
      <c r="DT137" s="8"/>
      <c r="DU137" s="8"/>
      <c r="DV137" s="8"/>
      <c r="DW137" s="8"/>
      <c r="DX137" s="8"/>
      <c r="DY137" s="8"/>
      <c r="DZ137" s="8"/>
      <c r="EA137" s="8"/>
      <c r="EB137" s="8"/>
      <c r="EC137" s="8"/>
      <c r="ED137" s="8"/>
      <c r="EE137" s="8"/>
      <c r="EF137" s="8"/>
      <c r="EG137" s="8"/>
      <c r="EH137" s="8"/>
      <c r="EI137" s="8"/>
      <c r="EJ137" s="8"/>
      <c r="EK137" s="8"/>
      <c r="EL137" s="8"/>
      <c r="EM137" s="8"/>
      <c r="EN137" s="8"/>
      <c r="EO137" s="8"/>
      <c r="EP137" s="8"/>
      <c r="EQ137" s="8"/>
      <c r="ER137" s="8"/>
      <c r="ES137" s="8"/>
      <c r="ET137" s="8"/>
      <c r="EU137" s="8"/>
      <c r="EV137" s="8"/>
      <c r="EW137" s="8"/>
      <c r="EX137" s="8"/>
      <c r="EY137" s="8"/>
      <c r="EZ137" s="8"/>
      <c r="FA137" s="8"/>
      <c r="FB137" s="8"/>
      <c r="FC137" s="8"/>
      <c r="FD137" s="8"/>
      <c r="FE137" s="8"/>
      <c r="FF137" s="8"/>
      <c r="FG137" s="8"/>
      <c r="FH137" s="8"/>
      <c r="FI137" s="8"/>
      <c r="FJ137" s="8"/>
      <c r="FK137" s="8"/>
      <c r="FL137" s="8"/>
      <c r="FM137" s="8"/>
      <c r="FN137" s="8"/>
    </row>
    <row r="138" spans="1:170" s="88" customFormat="1" ht="25.5" customHeight="1" thickTop="1">
      <c r="A138" s="106"/>
      <c r="B138" s="106"/>
      <c r="C138" s="106"/>
      <c r="D138" s="106"/>
      <c r="E138" s="106"/>
      <c r="F138" s="106"/>
      <c r="G138" s="106"/>
      <c r="H138" s="106"/>
      <c r="I138" s="106"/>
      <c r="J138" s="106"/>
      <c r="K138" s="106"/>
    </row>
    <row r="139" spans="1:170" s="88" customFormat="1" ht="30.75" customHeight="1">
      <c r="A139" s="106"/>
      <c r="B139" s="106"/>
      <c r="C139" s="106"/>
      <c r="D139" s="106"/>
      <c r="E139" s="106"/>
      <c r="F139" s="106"/>
      <c r="G139" s="106"/>
      <c r="H139" s="106"/>
      <c r="I139" s="106"/>
      <c r="J139" s="106"/>
      <c r="K139" s="106"/>
    </row>
    <row r="140" spans="1:170" s="88" customFormat="1" ht="25.5" customHeight="1">
      <c r="A140" s="106"/>
      <c r="B140" s="106"/>
      <c r="C140" s="106"/>
      <c r="D140" s="106"/>
      <c r="E140" s="106"/>
      <c r="F140" s="106"/>
      <c r="G140" s="106"/>
      <c r="H140" s="106"/>
      <c r="I140" s="106"/>
      <c r="J140" s="106"/>
      <c r="K140" s="106"/>
    </row>
    <row r="141" spans="1:170" s="88" customFormat="1" ht="25.5" customHeight="1">
      <c r="A141" s="106"/>
      <c r="B141" s="106"/>
      <c r="C141" s="106"/>
      <c r="D141" s="106"/>
      <c r="E141" s="106"/>
      <c r="F141" s="106"/>
      <c r="G141" s="106"/>
      <c r="H141" s="106"/>
      <c r="I141" s="106"/>
      <c r="J141" s="106"/>
      <c r="K141" s="106"/>
    </row>
    <row r="142" spans="1:170" s="88" customFormat="1" ht="25.5" customHeight="1">
      <c r="A142" s="106"/>
      <c r="B142" s="106"/>
      <c r="C142" s="106"/>
      <c r="D142" s="106"/>
      <c r="E142" s="106"/>
      <c r="F142" s="106"/>
      <c r="G142" s="106"/>
      <c r="H142" s="106"/>
      <c r="I142" s="106"/>
      <c r="J142" s="106"/>
      <c r="K142" s="106"/>
    </row>
    <row r="143" spans="1:170" s="88" customFormat="1" ht="41.25" customHeight="1">
      <c r="A143" s="106"/>
      <c r="B143" s="106"/>
      <c r="C143" s="106"/>
      <c r="D143" s="106"/>
      <c r="E143" s="106"/>
      <c r="F143" s="106"/>
      <c r="G143" s="106"/>
      <c r="H143" s="106"/>
      <c r="I143" s="106"/>
      <c r="J143" s="106"/>
      <c r="K143" s="106"/>
    </row>
    <row r="144" spans="1:170" s="88" customFormat="1" ht="36" customHeight="1">
      <c r="A144" s="106"/>
      <c r="B144" s="106"/>
      <c r="C144" s="106"/>
      <c r="D144" s="106"/>
      <c r="E144" s="106"/>
      <c r="F144" s="106"/>
      <c r="G144" s="106"/>
      <c r="H144" s="106"/>
      <c r="I144" s="106"/>
      <c r="J144" s="106"/>
      <c r="K144" s="106"/>
    </row>
    <row r="145" spans="1:11" s="88" customFormat="1" ht="25.5" customHeight="1">
      <c r="A145" s="106"/>
      <c r="B145" s="106"/>
      <c r="C145" s="106"/>
      <c r="D145" s="106"/>
      <c r="E145" s="106"/>
      <c r="F145" s="106"/>
      <c r="G145" s="106"/>
      <c r="H145" s="106"/>
      <c r="I145" s="106"/>
      <c r="J145" s="106"/>
      <c r="K145" s="106"/>
    </row>
    <row r="146" spans="1:11" s="88" customFormat="1">
      <c r="A146" s="89"/>
    </row>
    <row r="147" spans="1:11" s="88" customFormat="1">
      <c r="A147" s="89"/>
    </row>
    <row r="148" spans="1:11" s="88" customFormat="1">
      <c r="A148" s="89"/>
    </row>
    <row r="149" spans="1:11" s="88" customFormat="1">
      <c r="A149" s="89"/>
    </row>
  </sheetData>
  <mergeCells count="37">
    <mergeCell ref="A1:B1"/>
    <mergeCell ref="A2:B2"/>
    <mergeCell ref="E1:G1"/>
    <mergeCell ref="E2:G2"/>
    <mergeCell ref="B117:D117"/>
    <mergeCell ref="A3:K3"/>
    <mergeCell ref="A5:A7"/>
    <mergeCell ref="B5:B7"/>
    <mergeCell ref="C5:C7"/>
    <mergeCell ref="D5:D7"/>
    <mergeCell ref="E5:E7"/>
    <mergeCell ref="F5:F7"/>
    <mergeCell ref="B9:D9"/>
    <mergeCell ref="G5:G7"/>
    <mergeCell ref="H5:I6"/>
    <mergeCell ref="J5:J7"/>
    <mergeCell ref="B133:D133"/>
    <mergeCell ref="B15:D15"/>
    <mergeCell ref="B65:D65"/>
    <mergeCell ref="B85:D85"/>
    <mergeCell ref="B89:D89"/>
    <mergeCell ref="B105:D105"/>
    <mergeCell ref="B112:D112"/>
    <mergeCell ref="B24:D24"/>
    <mergeCell ref="B72:D72"/>
    <mergeCell ref="B53:D53"/>
    <mergeCell ref="K5:K7"/>
    <mergeCell ref="R5:S5"/>
    <mergeCell ref="T5:U5"/>
    <mergeCell ref="L6:L7"/>
    <mergeCell ref="M6:M7"/>
    <mergeCell ref="N6:Q6"/>
    <mergeCell ref="R6:R7"/>
    <mergeCell ref="L5:Q5"/>
    <mergeCell ref="T6:T7"/>
    <mergeCell ref="U6:U7"/>
    <mergeCell ref="S6:S7"/>
  </mergeCells>
  <pageMargins left="0.75" right="0" top="0" bottom="0" header="0" footer="0"/>
  <pageSetup paperSize="9" scale="105"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[17]MA!#REF!</xm:f>
          </x14:formula1>
          <xm:sqref>E72:F72 E85:F85 E101:F101 E35:F35 E117:E132 F117:F126 F128:F132 E43:F65 E10:F15 E24:F31 E133:F133</xm:sqref>
        </x14:dataValidation>
        <x14:dataValidation type="list" allowBlank="1" showInputMessage="1" showErrorMessage="1">
          <x14:formula1>
            <xm:f>[18]MA!#REF!</xm:f>
          </x14:formula1>
          <xm:sqref>F127 E36:F42 E66:F71 E73:F84 E102:F112 E86:F100 E134:F137</xm:sqref>
        </x14:dataValidation>
        <x14:dataValidation type="list" allowBlank="1" showInputMessage="1" showErrorMessage="1">
          <x14:formula1>
            <xm:f>[17]MA!#REF!</xm:f>
          </x14:formula1>
          <xm:sqref>E16:F23 E32:F34 E113:F116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
  <sheetViews>
    <sheetView topLeftCell="A7" zoomScaleNormal="100" workbookViewId="0">
      <selection activeCell="AB5" sqref="AB5"/>
    </sheetView>
  </sheetViews>
  <sheetFormatPr defaultRowHeight="17.25"/>
  <cols>
    <col min="1" max="1" width="5.1640625" style="8" customWidth="1"/>
    <col min="2" max="2" width="22.1640625" style="8" customWidth="1"/>
    <col min="3" max="3" width="15.6640625" style="8" hidden="1" customWidth="1"/>
    <col min="4" max="4" width="15.1640625" style="8" customWidth="1"/>
    <col min="5" max="5" width="8.6640625" style="8" customWidth="1"/>
    <col min="6" max="6" width="46.6640625" style="8" customWidth="1"/>
    <col min="7" max="7" width="49" style="8" customWidth="1"/>
    <col min="8" max="9" width="10.83203125" style="8" hidden="1" customWidth="1"/>
    <col min="10" max="10" width="11.83203125" style="8" hidden="1" customWidth="1"/>
    <col min="11" max="11" width="12.6640625" style="8" hidden="1" customWidth="1"/>
    <col min="12" max="12" width="12" style="8" hidden="1" customWidth="1"/>
    <col min="13" max="13" width="14" style="8" hidden="1" customWidth="1"/>
    <col min="14" max="14" width="15.33203125" style="8" hidden="1" customWidth="1"/>
    <col min="15" max="15" width="13.83203125" style="8" hidden="1" customWidth="1"/>
    <col min="16" max="16" width="15" style="8" hidden="1" customWidth="1"/>
    <col min="17" max="17" width="11" style="8" hidden="1" customWidth="1"/>
    <col min="18" max="18" width="26.5" style="8" hidden="1" customWidth="1"/>
    <col min="19" max="19" width="16.83203125" style="8" hidden="1" customWidth="1"/>
    <col min="20" max="20" width="15.6640625" style="8" hidden="1" customWidth="1"/>
    <col min="21" max="21" width="16" style="8" hidden="1" customWidth="1"/>
    <col min="22" max="22" width="15.5" style="8" hidden="1" customWidth="1"/>
    <col min="23" max="23" width="16" style="8" hidden="1" customWidth="1"/>
    <col min="24" max="24" width="13" style="8" hidden="1" customWidth="1"/>
    <col min="25" max="25" width="14.33203125" style="8" hidden="1" customWidth="1"/>
    <col min="26" max="26" width="12.1640625" style="8" hidden="1" customWidth="1"/>
    <col min="27" max="27" width="11" style="8" customWidth="1"/>
    <col min="28" max="28" width="13.1640625" style="8" bestFit="1" customWidth="1"/>
    <col min="29" max="16384" width="9.33203125" style="8"/>
  </cols>
  <sheetData>
    <row r="1" spans="1:26">
      <c r="O1" s="143" t="s">
        <v>73</v>
      </c>
      <c r="P1" s="143"/>
    </row>
    <row r="2" spans="1:26" ht="43.5" customHeight="1">
      <c r="A2" s="133" t="s">
        <v>64</v>
      </c>
      <c r="B2" s="133"/>
      <c r="C2" s="133"/>
      <c r="D2" s="133"/>
      <c r="E2" s="133"/>
      <c r="F2" s="134" t="s">
        <v>66</v>
      </c>
      <c r="G2" s="134"/>
      <c r="H2" s="133"/>
      <c r="I2" s="133"/>
      <c r="J2" s="133"/>
      <c r="K2" s="133"/>
      <c r="L2" s="133"/>
      <c r="M2" s="133"/>
      <c r="N2" s="133"/>
      <c r="O2" s="133"/>
      <c r="P2" s="133"/>
    </row>
    <row r="3" spans="1:26" ht="18.75">
      <c r="A3" s="31"/>
      <c r="B3" s="31"/>
      <c r="C3" s="31"/>
      <c r="D3" s="31"/>
      <c r="E3" s="31"/>
      <c r="F3" s="31"/>
      <c r="G3" s="31"/>
      <c r="H3" s="31"/>
      <c r="I3" s="31"/>
      <c r="J3" s="31"/>
      <c r="K3" s="31"/>
      <c r="L3" s="31"/>
      <c r="M3" s="31"/>
      <c r="N3" s="31"/>
      <c r="O3" s="31"/>
      <c r="P3" s="31"/>
    </row>
    <row r="4" spans="1:26" s="7" customFormat="1" ht="65.25" customHeight="1">
      <c r="A4" s="135" t="s">
        <v>72</v>
      </c>
      <c r="B4" s="136"/>
      <c r="C4" s="136"/>
      <c r="D4" s="136"/>
      <c r="E4" s="136"/>
      <c r="F4" s="136"/>
      <c r="G4" s="136"/>
      <c r="H4" s="136"/>
      <c r="I4" s="136"/>
      <c r="J4" s="136"/>
      <c r="K4" s="136"/>
      <c r="L4" s="136"/>
      <c r="M4" s="136"/>
      <c r="N4" s="136"/>
      <c r="O4" s="136"/>
      <c r="P4" s="136"/>
    </row>
    <row r="5" spans="1:26" s="7" customFormat="1" ht="55.5" customHeight="1">
      <c r="A5" s="8"/>
      <c r="B5" s="41"/>
      <c r="C5" s="41"/>
      <c r="D5" s="41"/>
      <c r="E5" s="41"/>
      <c r="F5" s="41"/>
      <c r="G5" s="41"/>
      <c r="H5" s="41"/>
      <c r="I5" s="41"/>
      <c r="J5" s="41"/>
      <c r="K5" s="41"/>
      <c r="L5" s="41"/>
      <c r="M5" s="41"/>
      <c r="N5" s="41"/>
      <c r="O5" s="41"/>
      <c r="P5" s="42"/>
      <c r="Y5" s="12" t="s">
        <v>63</v>
      </c>
      <c r="Z5" s="12">
        <v>2</v>
      </c>
    </row>
    <row r="6" spans="1:26" s="7" customFormat="1" ht="27.75" customHeight="1">
      <c r="A6" s="139" t="s">
        <v>0</v>
      </c>
      <c r="B6" s="138" t="s">
        <v>1</v>
      </c>
      <c r="C6" s="138" t="s">
        <v>2</v>
      </c>
      <c r="D6" s="138" t="s">
        <v>2</v>
      </c>
      <c r="E6" s="138" t="s">
        <v>5</v>
      </c>
      <c r="F6" s="138" t="s">
        <v>21</v>
      </c>
      <c r="G6" s="138" t="s">
        <v>74</v>
      </c>
      <c r="H6" s="138" t="s">
        <v>45</v>
      </c>
      <c r="I6" s="138" t="s">
        <v>67</v>
      </c>
      <c r="J6" s="138"/>
      <c r="K6" s="138" t="s">
        <v>61</v>
      </c>
      <c r="L6" s="138" t="s">
        <v>22</v>
      </c>
      <c r="M6" s="138" t="s">
        <v>25</v>
      </c>
      <c r="N6" s="138"/>
      <c r="O6" s="138"/>
      <c r="P6" s="138"/>
      <c r="Q6" s="144" t="s">
        <v>7</v>
      </c>
      <c r="R6" s="144"/>
      <c r="S6" s="144"/>
      <c r="T6" s="144"/>
      <c r="U6" s="144"/>
      <c r="V6" s="144"/>
      <c r="W6" s="140" t="s">
        <v>44</v>
      </c>
      <c r="X6" s="140"/>
      <c r="Y6" s="140" t="s">
        <v>62</v>
      </c>
      <c r="Z6" s="140"/>
    </row>
    <row r="7" spans="1:26" s="7" customFormat="1" ht="18.75" customHeight="1">
      <c r="A7" s="139"/>
      <c r="B7" s="138"/>
      <c r="C7" s="138"/>
      <c r="D7" s="138"/>
      <c r="E7" s="138"/>
      <c r="F7" s="138"/>
      <c r="G7" s="138"/>
      <c r="H7" s="138"/>
      <c r="I7" s="138"/>
      <c r="J7" s="138"/>
      <c r="K7" s="138"/>
      <c r="L7" s="138"/>
      <c r="M7" s="138" t="s">
        <v>26</v>
      </c>
      <c r="N7" s="138" t="s">
        <v>27</v>
      </c>
      <c r="O7" s="138" t="s">
        <v>28</v>
      </c>
      <c r="P7" s="138" t="s">
        <v>29</v>
      </c>
      <c r="Q7" s="144" t="s">
        <v>8</v>
      </c>
      <c r="R7" s="144" t="s">
        <v>9</v>
      </c>
      <c r="S7" s="144" t="s">
        <v>10</v>
      </c>
      <c r="T7" s="144"/>
      <c r="U7" s="144"/>
      <c r="V7" s="144"/>
      <c r="W7" s="140" t="s">
        <v>46</v>
      </c>
      <c r="X7" s="140" t="s">
        <v>47</v>
      </c>
      <c r="Y7" s="141" t="s">
        <v>3</v>
      </c>
      <c r="Z7" s="141" t="s">
        <v>4</v>
      </c>
    </row>
    <row r="8" spans="1:26" s="7" customFormat="1" ht="44.25" hidden="1" customHeight="1">
      <c r="A8" s="139"/>
      <c r="B8" s="138"/>
      <c r="C8" s="138"/>
      <c r="D8" s="138"/>
      <c r="E8" s="138"/>
      <c r="F8" s="138"/>
      <c r="G8" s="138"/>
      <c r="H8" s="138"/>
      <c r="I8" s="43" t="s">
        <v>23</v>
      </c>
      <c r="J8" s="44" t="s">
        <v>24</v>
      </c>
      <c r="K8" s="138"/>
      <c r="L8" s="138"/>
      <c r="M8" s="138"/>
      <c r="N8" s="138"/>
      <c r="O8" s="138"/>
      <c r="P8" s="138"/>
      <c r="Q8" s="144"/>
      <c r="R8" s="144"/>
      <c r="S8" s="15" t="s">
        <v>3</v>
      </c>
      <c r="T8" s="15" t="s">
        <v>4</v>
      </c>
      <c r="U8" s="15" t="s">
        <v>46</v>
      </c>
      <c r="V8" s="15" t="s">
        <v>47</v>
      </c>
      <c r="W8" s="140"/>
      <c r="X8" s="140"/>
      <c r="Y8" s="142"/>
      <c r="Z8" s="142"/>
    </row>
    <row r="9" spans="1:26" s="7" customFormat="1" ht="20.100000000000001" customHeight="1">
      <c r="A9" s="11">
        <v>1</v>
      </c>
      <c r="B9" s="45">
        <v>2</v>
      </c>
      <c r="C9" s="45">
        <v>3</v>
      </c>
      <c r="D9" s="45">
        <v>3</v>
      </c>
      <c r="E9" s="45">
        <v>4</v>
      </c>
      <c r="F9" s="45">
        <v>5</v>
      </c>
      <c r="G9" s="45">
        <v>5</v>
      </c>
      <c r="H9" s="45">
        <v>6</v>
      </c>
      <c r="I9" s="45">
        <v>7</v>
      </c>
      <c r="J9" s="45">
        <v>8</v>
      </c>
      <c r="K9" s="45">
        <v>9</v>
      </c>
      <c r="L9" s="45">
        <v>10</v>
      </c>
      <c r="M9" s="45">
        <v>11</v>
      </c>
      <c r="N9" s="45">
        <v>12</v>
      </c>
      <c r="O9" s="45">
        <v>13</v>
      </c>
      <c r="P9" s="45">
        <v>14</v>
      </c>
      <c r="Q9" s="11">
        <v>15</v>
      </c>
      <c r="R9" s="11">
        <v>16</v>
      </c>
      <c r="S9" s="11">
        <v>17</v>
      </c>
      <c r="T9" s="11">
        <v>18</v>
      </c>
      <c r="U9" s="11">
        <v>19</v>
      </c>
      <c r="V9" s="11">
        <v>20</v>
      </c>
      <c r="W9" s="11">
        <v>21</v>
      </c>
      <c r="X9" s="11">
        <v>22</v>
      </c>
      <c r="Y9" s="11">
        <v>23</v>
      </c>
      <c r="Z9" s="11">
        <v>24</v>
      </c>
    </row>
    <row r="10" spans="1:26" s="7" customFormat="1" ht="20.100000000000001" customHeight="1">
      <c r="A10" s="17" t="s">
        <v>20</v>
      </c>
      <c r="B10" s="46" t="s">
        <v>70</v>
      </c>
      <c r="C10" s="11"/>
      <c r="D10" s="11"/>
      <c r="E10" s="11"/>
      <c r="F10" s="11"/>
      <c r="G10" s="11"/>
      <c r="H10" s="11"/>
      <c r="I10" s="11"/>
      <c r="J10" s="11"/>
      <c r="K10" s="11"/>
      <c r="L10" s="11"/>
      <c r="M10" s="11"/>
      <c r="N10" s="11"/>
      <c r="O10" s="11"/>
      <c r="P10" s="11"/>
      <c r="Q10" s="22"/>
      <c r="R10" s="22"/>
      <c r="S10" s="22"/>
      <c r="T10" s="23"/>
      <c r="U10" s="23"/>
      <c r="V10" s="23"/>
      <c r="W10" s="13"/>
      <c r="X10" s="13"/>
      <c r="Y10" s="13"/>
      <c r="Z10" s="13"/>
    </row>
    <row r="11" spans="1:26" s="7" customFormat="1" ht="69" customHeight="1">
      <c r="A11" s="33">
        <v>1</v>
      </c>
      <c r="B11" s="34" t="s">
        <v>19</v>
      </c>
      <c r="C11" s="35">
        <f>DATE(YEAR(D11),MONTH(D11),1)</f>
        <v>23802</v>
      </c>
      <c r="D11" s="36">
        <v>23822</v>
      </c>
      <c r="E11" s="36" t="s">
        <v>13</v>
      </c>
      <c r="F11" s="37" t="s">
        <v>43</v>
      </c>
      <c r="G11" s="37" t="s">
        <v>75</v>
      </c>
      <c r="H11" s="38">
        <f>VLOOKUP(F11,MA!$D$4:$E$13,2,0)</f>
        <v>1.33</v>
      </c>
      <c r="I11" s="39">
        <v>10</v>
      </c>
      <c r="J11" s="39">
        <v>11</v>
      </c>
      <c r="K11" s="39"/>
      <c r="L11" s="39"/>
      <c r="M11" s="32">
        <f>SUM(N11:P11)</f>
        <v>0</v>
      </c>
      <c r="N11" s="32">
        <f>IF(OR(U11&lt;=0,L11="X",L11="x"),$N$5*H11*15,IF(I11&lt;5,0.8*$N$5*H11*W11,IF(S11&lt;5,0.8*$N$5*H11*U11,0.8*$N$5*H11*60)))</f>
        <v>0</v>
      </c>
      <c r="O11" s="32">
        <f>IF(OR(U11&lt;=0,L11="X",L11="x"),0,1.5*X11*$N$5*H11)</f>
        <v>0</v>
      </c>
      <c r="P11" s="32">
        <f>IF(OR(U11&lt;=0,L11="X",L11="x"),0,3*$N$5*H11)</f>
        <v>0</v>
      </c>
      <c r="Q11" s="24">
        <f>IF(YEAR(C11)&lt;1978,VLOOKUP(C11,IF(E11="Nữ",'Tuổi nghỉ hưu 135'!$J$111:$N$254,'Tuổi nghỉ hưu 135'!$C$51:$G$254),2,0),IF(E11="Nữ",60,62))</f>
        <v>61.06</v>
      </c>
      <c r="R11" s="25">
        <f>IF(YEAR(C11)&lt;1978,VLOOKUP(C11,IF(E11="Nữ",'Tuổi nghỉ hưu 135'!$J$111:$N$254,'Tuổi nghỉ hưu 135'!$C$51:$G$254),5,0),DATE(YEAR(C11)+IF(F11="Nữ",60,62),MONTH(C11)+1,DAY(C11)))</f>
        <v>46296</v>
      </c>
      <c r="S11" s="16">
        <f>DATEDIF($P$5,R11,"Y")</f>
        <v>126</v>
      </c>
      <c r="T11" s="16">
        <f>DATEDIF($P$5,R11,"YM")</f>
        <v>9</v>
      </c>
      <c r="U11" s="16">
        <f>S11*12+T11</f>
        <v>1521</v>
      </c>
      <c r="V11" s="16">
        <f>IF(T11=0,S11,IF(AND(T11&gt;=1,T11&lt;=6),S11+0.5,S11+1))</f>
        <v>127</v>
      </c>
      <c r="W11" s="26">
        <f>I11*12+J11</f>
        <v>131</v>
      </c>
      <c r="X11" s="16">
        <f>IF(J11=0,I11,IF(AND(J11&gt;=1,J11&lt;=6),I11+0.5,I11+1))</f>
        <v>11</v>
      </c>
      <c r="Y11" s="26">
        <f>I11+IF((J11+$Z$5)&gt;=12,1,0)</f>
        <v>11</v>
      </c>
      <c r="Z11" s="26">
        <f>MOD((J11+$Z$5),12)</f>
        <v>1</v>
      </c>
    </row>
    <row r="12" spans="1:26" ht="39.75" customHeight="1">
      <c r="A12" s="40">
        <v>2</v>
      </c>
      <c r="B12" s="34" t="s">
        <v>19</v>
      </c>
      <c r="C12" s="35">
        <f>DATE(YEAR(D12),MONTH(D12),1)</f>
        <v>28550</v>
      </c>
      <c r="D12" s="36">
        <v>28570</v>
      </c>
      <c r="E12" s="36" t="s">
        <v>13</v>
      </c>
      <c r="F12" s="37" t="s">
        <v>39</v>
      </c>
      <c r="G12" s="37" t="s">
        <v>76</v>
      </c>
      <c r="H12" s="38">
        <f>VLOOKUP(F12,MA!$D$4:$E$13,2,0)</f>
        <v>1.33</v>
      </c>
      <c r="I12" s="39">
        <v>10</v>
      </c>
      <c r="J12" s="39">
        <v>6</v>
      </c>
      <c r="K12" s="39"/>
      <c r="L12" s="39"/>
      <c r="M12" s="32">
        <f t="shared" ref="M12:M13" si="0">SUM(N12:P12)</f>
        <v>0</v>
      </c>
      <c r="N12" s="32">
        <f>IF(OR(U12&lt;=0,L12="X",L12="x"),$N$5*H12*15,IF(I12&lt;5,0.8*$N$5*H12*W12,IF(S12&lt;5,0.8*$N$5*H12*U12,0.8*$N$5*H12*60)))</f>
        <v>0</v>
      </c>
      <c r="O12" s="32">
        <f>IF(OR(U12&lt;=0,L12="X",L12="x"),0,1.5*X12*$N$5*H12)</f>
        <v>0</v>
      </c>
      <c r="P12" s="32">
        <f>IF(OR(U12&lt;=0,L12="X",L12="x"),0,3*$N$5*H12)</f>
        <v>0</v>
      </c>
      <c r="Q12" s="24">
        <f>IF(YEAR(C12)&lt;1978,VLOOKUP(C12,IF(E12="Nữ",'Tuổi nghỉ hưu 135'!$J$111:$N$254,'Tuổi nghỉ hưu 135'!$C$51:$G$254),2,0),IF(E12="Nữ",60,62))</f>
        <v>62</v>
      </c>
      <c r="R12" s="25">
        <f>IF(YEAR(C12)&lt;1978,VLOOKUP(C12,IF(E12="Nữ",'Tuổi nghỉ hưu 135'!$J$111:$N$254,'Tuổi nghỉ hưu 135'!$C$51:$G$254),5,0),DATE(YEAR(C12)+IF(F12="Nữ",60,62),MONTH(C12)+1,DAY(C12)))</f>
        <v>51227</v>
      </c>
      <c r="S12" s="16">
        <f t="shared" ref="S12:S13" si="1">DATEDIF($P$5,R12,"Y")</f>
        <v>140</v>
      </c>
      <c r="T12" s="16">
        <f t="shared" ref="T12:T13" si="2">DATEDIF($P$5,R12,"YM")</f>
        <v>3</v>
      </c>
      <c r="U12" s="16">
        <f t="shared" ref="U12:U13" si="3">S12*12+T12</f>
        <v>1683</v>
      </c>
      <c r="V12" s="16">
        <f t="shared" ref="V12:V13" si="4">IF(T12=0,S12,IF(AND(T12&gt;=1,T12&lt;=6),S12+0.5,S12+1))</f>
        <v>140.5</v>
      </c>
      <c r="W12" s="26">
        <f t="shared" ref="W12:W13" si="5">I12*12+J12</f>
        <v>126</v>
      </c>
      <c r="X12" s="16">
        <f t="shared" ref="X12:X13" si="6">IF(J12=0,I12,IF(AND(J12&gt;=1,J12&lt;=6),I12+0.5,I12+1))</f>
        <v>10.5</v>
      </c>
      <c r="Y12" s="26">
        <f t="shared" ref="Y12:Y13" si="7">I12+IF((J12+$Z$5)&gt;=12,1,0)</f>
        <v>10</v>
      </c>
      <c r="Z12" s="26">
        <f t="shared" ref="Z12:Z13" si="8">MOD((J12+$Z$5),12)</f>
        <v>8</v>
      </c>
    </row>
    <row r="13" spans="1:26" ht="37.5" customHeight="1">
      <c r="A13" s="40">
        <v>3</v>
      </c>
      <c r="B13" s="34" t="s">
        <v>19</v>
      </c>
      <c r="C13" s="35">
        <f t="shared" ref="C13" si="9">DATE(YEAR(D13),MONTH(D13),1)</f>
        <v>25508</v>
      </c>
      <c r="D13" s="36">
        <v>25524</v>
      </c>
      <c r="E13" s="36" t="s">
        <v>13</v>
      </c>
      <c r="F13" s="37" t="s">
        <v>38</v>
      </c>
      <c r="G13" s="37" t="s">
        <v>77</v>
      </c>
      <c r="H13" s="38">
        <f>VLOOKUP(F13,MA!$D$4:$E$13,2,0)</f>
        <v>1.33</v>
      </c>
      <c r="I13" s="39">
        <v>4</v>
      </c>
      <c r="J13" s="39">
        <v>7</v>
      </c>
      <c r="K13" s="39"/>
      <c r="L13" s="39"/>
      <c r="M13" s="32">
        <f t="shared" si="0"/>
        <v>0</v>
      </c>
      <c r="N13" s="32">
        <f>IF(OR(U13&lt;=0,L13="X",L13="x"),$N$5*H13*15,IF(I13&lt;5,0.8*$N$5*H13*W13,IF(S13&lt;5,0.8*$N$5*H13*U13,0.8*$N$5*H13*60)))</f>
        <v>0</v>
      </c>
      <c r="O13" s="32">
        <f>IF(OR(U13&lt;=0,L13="X",L13="x"),0,1.5*X13*$N$5*H13)</f>
        <v>0</v>
      </c>
      <c r="P13" s="32">
        <f>IF(OR(U13&lt;=0,L13="X",L13="x"),0,3*$N$5*H13)</f>
        <v>0</v>
      </c>
      <c r="Q13" s="24">
        <f>IF(YEAR(C13)&lt;1978,VLOOKUP(C13,IF(E13="Nữ",'Tuổi nghỉ hưu 135'!$J$111:$N$254,'Tuổi nghỉ hưu 135'!$C$51:$G$254),2,0),IF(E13="Nữ",60,62))</f>
        <v>62</v>
      </c>
      <c r="R13" s="25">
        <f>IF(YEAR(C13)&lt;1978,VLOOKUP(C13,IF(E13="Nữ",'Tuổi nghỉ hưu 135'!$J$111:$N$254,'Tuổi nghỉ hưu 135'!$C$51:$G$254),5,0),DATE(YEAR(C13)+IF(F13="Nữ",60,62),MONTH(C13)+1,DAY(C13)))</f>
        <v>48183</v>
      </c>
      <c r="S13" s="16">
        <f t="shared" si="1"/>
        <v>131</v>
      </c>
      <c r="T13" s="16">
        <f t="shared" si="2"/>
        <v>11</v>
      </c>
      <c r="U13" s="16">
        <f t="shared" si="3"/>
        <v>1583</v>
      </c>
      <c r="V13" s="16">
        <f t="shared" si="4"/>
        <v>132</v>
      </c>
      <c r="W13" s="26">
        <f t="shared" si="5"/>
        <v>55</v>
      </c>
      <c r="X13" s="16">
        <f t="shared" si="6"/>
        <v>5</v>
      </c>
      <c r="Y13" s="26">
        <f t="shared" si="7"/>
        <v>4</v>
      </c>
      <c r="Z13" s="26">
        <f t="shared" si="8"/>
        <v>9</v>
      </c>
    </row>
    <row r="14" spans="1:26" s="7" customFormat="1" ht="20.100000000000001" customHeight="1">
      <c r="A14" s="17" t="s">
        <v>20</v>
      </c>
      <c r="B14" s="46" t="s">
        <v>70</v>
      </c>
      <c r="C14" s="11"/>
      <c r="D14" s="11"/>
      <c r="E14" s="11"/>
      <c r="F14" s="11"/>
      <c r="G14" s="11"/>
      <c r="H14" s="11"/>
      <c r="I14" s="11"/>
      <c r="J14" s="11"/>
      <c r="K14" s="11"/>
      <c r="L14" s="11"/>
      <c r="M14" s="11"/>
      <c r="N14" s="11"/>
      <c r="O14" s="11"/>
      <c r="P14" s="11"/>
      <c r="Q14" s="48"/>
      <c r="R14" s="22"/>
      <c r="S14" s="22"/>
      <c r="T14" s="23"/>
      <c r="U14" s="23"/>
      <c r="V14" s="23"/>
      <c r="W14" s="13"/>
      <c r="X14" s="13"/>
      <c r="Y14" s="13"/>
      <c r="Z14" s="13"/>
    </row>
    <row r="15" spans="1:26" s="7" customFormat="1" ht="20.100000000000001" customHeight="1">
      <c r="A15" s="17"/>
      <c r="B15" s="46" t="s">
        <v>71</v>
      </c>
      <c r="C15" s="11"/>
      <c r="D15" s="11"/>
      <c r="E15" s="11"/>
      <c r="F15" s="11"/>
      <c r="G15" s="11"/>
      <c r="H15" s="11"/>
      <c r="I15" s="11"/>
      <c r="J15" s="11"/>
      <c r="K15" s="11"/>
      <c r="L15" s="11"/>
      <c r="M15" s="11"/>
      <c r="N15" s="11"/>
      <c r="O15" s="11"/>
      <c r="P15" s="11"/>
      <c r="Q15" s="47"/>
      <c r="R15" s="47"/>
      <c r="S15" s="47"/>
      <c r="W15" s="12"/>
      <c r="X15" s="12"/>
      <c r="Y15" s="12"/>
      <c r="Z15" s="12"/>
    </row>
    <row r="16" spans="1:26" ht="25.5" customHeight="1">
      <c r="A16" s="30" t="s">
        <v>48</v>
      </c>
      <c r="B16" s="27"/>
      <c r="C16" s="27"/>
      <c r="D16" s="27"/>
      <c r="E16" s="27"/>
      <c r="F16" s="27"/>
      <c r="G16" s="27"/>
      <c r="H16" s="27"/>
      <c r="I16" s="27"/>
      <c r="J16" s="27"/>
      <c r="K16" s="27"/>
      <c r="L16" s="27"/>
    </row>
    <row r="17" spans="2:7" ht="40.5" customHeight="1">
      <c r="B17" s="163" t="s">
        <v>78</v>
      </c>
      <c r="C17" s="163"/>
      <c r="D17" s="163"/>
      <c r="E17" s="163"/>
      <c r="F17" s="163"/>
      <c r="G17" s="163"/>
    </row>
    <row r="18" spans="2:7">
      <c r="B18" s="8" t="s">
        <v>79</v>
      </c>
    </row>
    <row r="19" spans="2:7" ht="42.75" customHeight="1">
      <c r="B19" s="163" t="s">
        <v>81</v>
      </c>
      <c r="C19" s="163"/>
      <c r="D19" s="163"/>
      <c r="E19" s="163"/>
      <c r="F19" s="163"/>
      <c r="G19" s="163"/>
    </row>
    <row r="20" spans="2:7">
      <c r="B20" s="8" t="s">
        <v>80</v>
      </c>
    </row>
  </sheetData>
  <mergeCells count="32">
    <mergeCell ref="O1:P1"/>
    <mergeCell ref="A2:E2"/>
    <mergeCell ref="F2:P2"/>
    <mergeCell ref="A4:P4"/>
    <mergeCell ref="A6:A8"/>
    <mergeCell ref="B6:B8"/>
    <mergeCell ref="C6:C8"/>
    <mergeCell ref="D6:D8"/>
    <mergeCell ref="E6:E8"/>
    <mergeCell ref="F6:F8"/>
    <mergeCell ref="G6:G8"/>
    <mergeCell ref="Z7:Z8"/>
    <mergeCell ref="W6:X6"/>
    <mergeCell ref="Y6:Z6"/>
    <mergeCell ref="M7:M8"/>
    <mergeCell ref="N7:N8"/>
    <mergeCell ref="O7:O8"/>
    <mergeCell ref="P7:P8"/>
    <mergeCell ref="Q7:Q8"/>
    <mergeCell ref="R7:R8"/>
    <mergeCell ref="S7:V7"/>
    <mergeCell ref="W7:W8"/>
    <mergeCell ref="M6:P6"/>
    <mergeCell ref="Q6:V6"/>
    <mergeCell ref="B17:G17"/>
    <mergeCell ref="B19:G19"/>
    <mergeCell ref="X7:X8"/>
    <mergeCell ref="Y7:Y8"/>
    <mergeCell ref="H6:H8"/>
    <mergeCell ref="I6:J7"/>
    <mergeCell ref="K6:K8"/>
    <mergeCell ref="L6:L8"/>
  </mergeCells>
  <pageMargins left="0.17" right="0.21" top="0.34" bottom="0.21" header="0.18" footer="0.17"/>
  <pageSetup paperSize="9" scale="9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MA!$A$3:$A$4</xm:f>
          </x14:formula1>
          <xm:sqref>E11:E13</xm:sqref>
        </x14:dataValidation>
        <x14:dataValidation type="list" allowBlank="1" showInputMessage="1" showErrorMessage="1">
          <x14:formula1>
            <xm:f>MA!$D$4:$D$13</xm:f>
          </x14:formula1>
          <xm:sqref>F11:F13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workbookViewId="0">
      <selection activeCell="D5" sqref="D5"/>
    </sheetView>
  </sheetViews>
  <sheetFormatPr defaultRowHeight="11.25"/>
  <cols>
    <col min="4" max="4" width="62.5" customWidth="1"/>
  </cols>
  <sheetData>
    <row r="2" spans="1:5" ht="18" thickBot="1">
      <c r="A2" s="9" t="s">
        <v>5</v>
      </c>
    </row>
    <row r="3" spans="1:5" ht="59.25" customHeight="1">
      <c r="A3" s="10" t="s">
        <v>13</v>
      </c>
      <c r="D3" s="21" t="s">
        <v>32</v>
      </c>
      <c r="E3" s="18" t="s">
        <v>33</v>
      </c>
    </row>
    <row r="4" spans="1:5" ht="18" thickBot="1">
      <c r="A4" s="9" t="s">
        <v>6</v>
      </c>
      <c r="D4" s="19" t="s">
        <v>34</v>
      </c>
      <c r="E4" s="20">
        <v>1.33</v>
      </c>
    </row>
    <row r="5" spans="1:5" ht="12.75" thickBot="1">
      <c r="A5" s="7"/>
      <c r="D5" s="19" t="s">
        <v>35</v>
      </c>
      <c r="E5" s="20">
        <v>1.33</v>
      </c>
    </row>
    <row r="6" spans="1:5" ht="12.75" thickBot="1">
      <c r="A6" s="7"/>
      <c r="D6" s="19" t="s">
        <v>36</v>
      </c>
      <c r="E6" s="20">
        <v>1.33</v>
      </c>
    </row>
    <row r="7" spans="1:5" ht="12.75" thickBot="1">
      <c r="A7" s="7" t="s">
        <v>17</v>
      </c>
      <c r="D7" s="19" t="s">
        <v>37</v>
      </c>
      <c r="E7" s="20">
        <v>1.33</v>
      </c>
    </row>
    <row r="8" spans="1:5" ht="12.75" thickBot="1">
      <c r="A8" s="7" t="s">
        <v>18</v>
      </c>
      <c r="D8" s="19" t="s">
        <v>38</v>
      </c>
      <c r="E8" s="20">
        <v>1.33</v>
      </c>
    </row>
    <row r="9" spans="1:5" ht="12.75" thickBot="1">
      <c r="D9" s="19" t="s">
        <v>39</v>
      </c>
      <c r="E9" s="20">
        <v>1.33</v>
      </c>
    </row>
    <row r="10" spans="1:5" ht="12.75" thickBot="1">
      <c r="D10" s="19" t="s">
        <v>40</v>
      </c>
      <c r="E10" s="20">
        <v>1.33</v>
      </c>
    </row>
    <row r="11" spans="1:5" ht="12.75" thickBot="1">
      <c r="D11" s="19" t="s">
        <v>41</v>
      </c>
      <c r="E11" s="20">
        <v>1.33</v>
      </c>
    </row>
    <row r="12" spans="1:5" ht="12.75" thickBot="1">
      <c r="D12" s="19" t="s">
        <v>42</v>
      </c>
      <c r="E12" s="20">
        <v>1.33</v>
      </c>
    </row>
    <row r="13" spans="1:5" ht="24.75" thickBot="1">
      <c r="D13" s="19" t="s">
        <v>43</v>
      </c>
      <c r="E13" s="20">
        <v>1.33</v>
      </c>
    </row>
  </sheetData>
  <dataValidations count="1">
    <dataValidation type="list" allowBlank="1" showInputMessage="1" showErrorMessage="1" sqref="A2:A4">
      <formula1>$AJ$5:$AJ$7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254"/>
  <sheetViews>
    <sheetView topLeftCell="A184" workbookViewId="0">
      <selection activeCell="C155" sqref="C155"/>
    </sheetView>
  </sheetViews>
  <sheetFormatPr defaultRowHeight="11.25"/>
  <cols>
    <col min="1" max="1" width="12.5" bestFit="1" customWidth="1"/>
    <col min="2" max="5" width="16.6640625" bestFit="1" customWidth="1"/>
    <col min="6" max="6" width="12.5" bestFit="1" customWidth="1"/>
    <col min="7" max="7" width="15.1640625" customWidth="1"/>
    <col min="8" max="9" width="16.6640625" bestFit="1" customWidth="1"/>
    <col min="10" max="10" width="15.83203125" customWidth="1"/>
    <col min="11" max="11" width="16.83203125" customWidth="1"/>
    <col min="14" max="14" width="18.1640625" customWidth="1"/>
  </cols>
  <sheetData>
    <row r="4" spans="1:5" ht="31.5">
      <c r="A4" s="2" t="s">
        <v>11</v>
      </c>
      <c r="B4" s="2" t="s">
        <v>12</v>
      </c>
      <c r="C4" s="2" t="s">
        <v>12</v>
      </c>
      <c r="D4" s="2" t="s">
        <v>12</v>
      </c>
      <c r="E4" s="2" t="s">
        <v>12</v>
      </c>
    </row>
    <row r="5" spans="1:5" s="4" customFormat="1" ht="15.75">
      <c r="A5" s="2"/>
      <c r="B5" s="2" t="s">
        <v>13</v>
      </c>
      <c r="C5" s="2" t="s">
        <v>6</v>
      </c>
      <c r="D5" s="2" t="s">
        <v>13</v>
      </c>
      <c r="E5" s="2" t="s">
        <v>6</v>
      </c>
    </row>
    <row r="6" spans="1:5" ht="15.75">
      <c r="A6" s="3">
        <v>2021</v>
      </c>
      <c r="B6" s="3">
        <v>60.03</v>
      </c>
      <c r="C6" s="5">
        <v>55.04</v>
      </c>
      <c r="D6" s="3">
        <v>60.03</v>
      </c>
      <c r="E6" s="5">
        <v>55.04</v>
      </c>
    </row>
    <row r="7" spans="1:5" ht="15.75">
      <c r="A7" s="3">
        <v>2022</v>
      </c>
      <c r="B7" s="3">
        <v>60.06</v>
      </c>
      <c r="C7" s="5">
        <v>55.08</v>
      </c>
      <c r="D7" s="3">
        <v>60.06</v>
      </c>
      <c r="E7" s="5">
        <v>55.08</v>
      </c>
    </row>
    <row r="8" spans="1:5" ht="15.75">
      <c r="A8" s="3">
        <v>2023</v>
      </c>
      <c r="B8" s="3">
        <v>60.09</v>
      </c>
      <c r="C8" s="5">
        <v>56</v>
      </c>
      <c r="D8" s="3">
        <v>60.09</v>
      </c>
      <c r="E8" s="5">
        <v>56</v>
      </c>
    </row>
    <row r="9" spans="1:5" ht="15.75">
      <c r="A9" s="3">
        <v>2024</v>
      </c>
      <c r="B9" s="3">
        <v>61</v>
      </c>
      <c r="C9" s="5">
        <v>56.04</v>
      </c>
      <c r="D9" s="3">
        <v>61</v>
      </c>
      <c r="E9" s="5">
        <v>56.04</v>
      </c>
    </row>
    <row r="10" spans="1:5" ht="15.75">
      <c r="A10" s="3">
        <v>2025</v>
      </c>
      <c r="B10" s="3">
        <v>61.03</v>
      </c>
      <c r="C10" s="5">
        <v>56.08</v>
      </c>
      <c r="D10" s="3">
        <v>61.03</v>
      </c>
      <c r="E10" s="5">
        <v>56.08</v>
      </c>
    </row>
    <row r="11" spans="1:5" ht="15.75">
      <c r="A11" s="3">
        <v>2026</v>
      </c>
      <c r="B11" s="3">
        <v>61.06</v>
      </c>
      <c r="C11" s="5">
        <v>57</v>
      </c>
      <c r="D11" s="3">
        <v>61.06</v>
      </c>
      <c r="E11" s="5">
        <v>57</v>
      </c>
    </row>
    <row r="12" spans="1:5" ht="15.75">
      <c r="A12" s="3">
        <v>2027</v>
      </c>
      <c r="B12" s="3">
        <v>61.09</v>
      </c>
      <c r="C12" s="5">
        <v>57.04</v>
      </c>
      <c r="D12" s="3">
        <v>61.09</v>
      </c>
      <c r="E12" s="5">
        <v>57.04</v>
      </c>
    </row>
    <row r="13" spans="1:5" ht="15.75">
      <c r="A13" s="3">
        <v>2028</v>
      </c>
      <c r="B13" s="3">
        <v>62</v>
      </c>
      <c r="C13" s="5">
        <v>57.08</v>
      </c>
      <c r="D13" s="3">
        <v>62</v>
      </c>
      <c r="E13" s="5">
        <v>57.08</v>
      </c>
    </row>
    <row r="14" spans="1:5" ht="15.75">
      <c r="A14" s="3">
        <v>2029</v>
      </c>
      <c r="B14" s="3">
        <v>62</v>
      </c>
      <c r="C14" s="5">
        <v>58</v>
      </c>
      <c r="D14" s="3">
        <v>62</v>
      </c>
      <c r="E14" s="5">
        <v>58</v>
      </c>
    </row>
    <row r="15" spans="1:5" ht="15.75">
      <c r="A15" s="3">
        <v>2030</v>
      </c>
      <c r="B15" s="3">
        <v>62</v>
      </c>
      <c r="C15" s="5">
        <v>58.04</v>
      </c>
      <c r="D15" s="3">
        <v>62</v>
      </c>
      <c r="E15" s="5">
        <v>58.04</v>
      </c>
    </row>
    <row r="16" spans="1:5" ht="15.75">
      <c r="A16" s="3">
        <v>2031</v>
      </c>
      <c r="B16" s="3">
        <v>62</v>
      </c>
      <c r="C16" s="5">
        <v>58.08</v>
      </c>
      <c r="D16" s="3">
        <v>62</v>
      </c>
      <c r="E16" s="5">
        <v>58.08</v>
      </c>
    </row>
    <row r="17" spans="1:5" ht="15.75">
      <c r="A17" s="3">
        <v>2032</v>
      </c>
      <c r="B17" s="3">
        <v>62</v>
      </c>
      <c r="C17" s="5">
        <v>59</v>
      </c>
      <c r="D17" s="3">
        <v>62</v>
      </c>
      <c r="E17" s="5">
        <v>59</v>
      </c>
    </row>
    <row r="18" spans="1:5" ht="15.75">
      <c r="A18" s="3">
        <v>2033</v>
      </c>
      <c r="B18" s="3">
        <v>62</v>
      </c>
      <c r="C18" s="5">
        <v>59.04</v>
      </c>
      <c r="D18" s="3">
        <v>62</v>
      </c>
      <c r="E18" s="5">
        <v>59.04</v>
      </c>
    </row>
    <row r="19" spans="1:5" ht="15.75">
      <c r="A19" s="3">
        <v>2034</v>
      </c>
      <c r="B19" s="3">
        <v>62</v>
      </c>
      <c r="C19" s="5">
        <v>59.08</v>
      </c>
      <c r="D19" s="3">
        <v>62</v>
      </c>
      <c r="E19" s="5">
        <v>59.08</v>
      </c>
    </row>
    <row r="20" spans="1:5" ht="15.75">
      <c r="A20" s="3">
        <v>2035</v>
      </c>
      <c r="B20" s="3">
        <v>62</v>
      </c>
      <c r="C20" s="3">
        <v>60</v>
      </c>
      <c r="D20" s="3">
        <v>62</v>
      </c>
      <c r="E20" s="3">
        <v>60</v>
      </c>
    </row>
    <row r="21" spans="1:5" ht="15.75">
      <c r="A21" s="3">
        <v>2036</v>
      </c>
      <c r="B21" s="3">
        <v>62</v>
      </c>
      <c r="C21" s="3">
        <v>60</v>
      </c>
      <c r="D21" s="3">
        <v>62</v>
      </c>
      <c r="E21" s="3">
        <v>60</v>
      </c>
    </row>
    <row r="22" spans="1:5" ht="15.75">
      <c r="A22" s="3">
        <v>2037</v>
      </c>
      <c r="B22" s="3">
        <v>62</v>
      </c>
      <c r="C22" s="3">
        <v>60</v>
      </c>
      <c r="D22" s="3">
        <v>62</v>
      </c>
      <c r="E22" s="3">
        <v>60</v>
      </c>
    </row>
    <row r="23" spans="1:5" ht="15.75">
      <c r="A23" s="3">
        <v>2038</v>
      </c>
      <c r="B23" s="3">
        <v>62</v>
      </c>
      <c r="C23" s="3">
        <v>60</v>
      </c>
      <c r="D23" s="3">
        <v>62</v>
      </c>
      <c r="E23" s="3">
        <v>60</v>
      </c>
    </row>
    <row r="24" spans="1:5" ht="15.75">
      <c r="A24" s="3">
        <v>2039</v>
      </c>
      <c r="B24" s="3">
        <v>62</v>
      </c>
      <c r="C24" s="3">
        <v>60</v>
      </c>
      <c r="D24" s="3">
        <v>62</v>
      </c>
      <c r="E24" s="3">
        <v>60</v>
      </c>
    </row>
    <row r="25" spans="1:5" ht="15.75">
      <c r="A25" s="3">
        <v>2040</v>
      </c>
      <c r="B25" s="3">
        <v>62</v>
      </c>
      <c r="C25" s="3">
        <v>60</v>
      </c>
      <c r="D25" s="3">
        <v>62</v>
      </c>
      <c r="E25" s="3">
        <v>60</v>
      </c>
    </row>
    <row r="26" spans="1:5" ht="15.75">
      <c r="A26" s="3">
        <v>2041</v>
      </c>
      <c r="B26" s="3">
        <v>62</v>
      </c>
      <c r="C26" s="3">
        <v>60</v>
      </c>
      <c r="D26" s="3">
        <v>62</v>
      </c>
      <c r="E26" s="3">
        <v>60</v>
      </c>
    </row>
    <row r="27" spans="1:5" ht="15.75">
      <c r="A27" s="3">
        <v>2042</v>
      </c>
      <c r="B27" s="3">
        <v>62</v>
      </c>
      <c r="C27" s="3">
        <v>60</v>
      </c>
      <c r="D27" s="3">
        <v>62</v>
      </c>
      <c r="E27" s="3">
        <v>60</v>
      </c>
    </row>
    <row r="28" spans="1:5" ht="15.75">
      <c r="A28" s="3">
        <v>2043</v>
      </c>
      <c r="B28" s="3">
        <v>62</v>
      </c>
      <c r="C28" s="3">
        <v>60</v>
      </c>
      <c r="D28" s="3">
        <v>62</v>
      </c>
      <c r="E28" s="3">
        <v>60</v>
      </c>
    </row>
    <row r="29" spans="1:5" ht="15.75">
      <c r="A29" s="3">
        <v>2044</v>
      </c>
      <c r="B29" s="3">
        <v>62</v>
      </c>
      <c r="C29" s="3">
        <v>60</v>
      </c>
      <c r="D29" s="3">
        <v>62</v>
      </c>
      <c r="E29" s="3">
        <v>60</v>
      </c>
    </row>
    <row r="30" spans="1:5" ht="15.75">
      <c r="A30" s="3">
        <v>2045</v>
      </c>
      <c r="B30" s="3">
        <v>62</v>
      </c>
      <c r="C30" s="3">
        <v>60</v>
      </c>
      <c r="D30" s="3">
        <v>62</v>
      </c>
      <c r="E30" s="3">
        <v>60</v>
      </c>
    </row>
    <row r="31" spans="1:5" ht="15.75">
      <c r="A31" s="3">
        <v>2046</v>
      </c>
      <c r="B31" s="3">
        <v>62</v>
      </c>
      <c r="C31" s="3">
        <v>60</v>
      </c>
      <c r="D31" s="3">
        <v>62</v>
      </c>
      <c r="E31" s="3">
        <v>60</v>
      </c>
    </row>
    <row r="32" spans="1:5" ht="15.75">
      <c r="A32" s="3">
        <v>2047</v>
      </c>
      <c r="B32" s="3">
        <v>62</v>
      </c>
      <c r="C32" s="3">
        <v>60</v>
      </c>
      <c r="D32" s="3">
        <v>62</v>
      </c>
      <c r="E32" s="3">
        <v>60</v>
      </c>
    </row>
    <row r="33" spans="1:14" ht="15.75">
      <c r="A33" s="3">
        <v>2048</v>
      </c>
      <c r="B33" s="3">
        <v>62</v>
      </c>
      <c r="C33" s="3">
        <v>60</v>
      </c>
      <c r="D33" s="3">
        <v>62</v>
      </c>
      <c r="E33" s="3">
        <v>60</v>
      </c>
    </row>
    <row r="34" spans="1:14" ht="15.75">
      <c r="A34" s="3">
        <v>2049</v>
      </c>
      <c r="B34" s="3">
        <v>62</v>
      </c>
      <c r="C34" s="3">
        <v>60</v>
      </c>
      <c r="D34" s="3">
        <v>62</v>
      </c>
      <c r="E34" s="3">
        <v>60</v>
      </c>
    </row>
    <row r="35" spans="1:14" ht="15.75">
      <c r="A35" s="3">
        <v>2050</v>
      </c>
      <c r="B35" s="3">
        <v>62</v>
      </c>
      <c r="C35" s="3">
        <v>60</v>
      </c>
      <c r="D35" s="3">
        <v>62</v>
      </c>
      <c r="E35" s="3">
        <v>60</v>
      </c>
    </row>
    <row r="36" spans="1:14" ht="15.75">
      <c r="A36" s="3">
        <v>2051</v>
      </c>
      <c r="B36" s="3">
        <v>62</v>
      </c>
      <c r="C36" s="3">
        <v>60</v>
      </c>
      <c r="D36" s="3">
        <v>62</v>
      </c>
      <c r="E36" s="3">
        <v>60</v>
      </c>
    </row>
    <row r="37" spans="1:14" ht="15.75">
      <c r="A37" s="3">
        <v>2052</v>
      </c>
      <c r="B37" s="3">
        <v>62</v>
      </c>
      <c r="C37" s="3">
        <v>60</v>
      </c>
      <c r="D37" s="3">
        <v>62</v>
      </c>
      <c r="E37" s="3">
        <v>60</v>
      </c>
    </row>
    <row r="38" spans="1:14" ht="15.75">
      <c r="A38" s="3">
        <v>2053</v>
      </c>
      <c r="B38" s="3">
        <v>62</v>
      </c>
      <c r="C38" s="3">
        <v>60</v>
      </c>
      <c r="D38" s="3">
        <v>62</v>
      </c>
      <c r="E38" s="3">
        <v>60</v>
      </c>
    </row>
    <row r="39" spans="1:14" ht="15.75">
      <c r="A39" s="3">
        <v>2054</v>
      </c>
      <c r="B39" s="3">
        <v>62</v>
      </c>
      <c r="C39" s="3">
        <v>60</v>
      </c>
      <c r="D39" s="3">
        <v>62</v>
      </c>
      <c r="E39" s="3">
        <v>60</v>
      </c>
    </row>
    <row r="40" spans="1:14" ht="15.75">
      <c r="A40" s="3">
        <v>2055</v>
      </c>
      <c r="B40" s="3">
        <v>62</v>
      </c>
      <c r="C40" s="3">
        <v>60</v>
      </c>
      <c r="D40" s="3">
        <v>62</v>
      </c>
      <c r="E40" s="3">
        <v>60</v>
      </c>
    </row>
    <row r="41" spans="1:14" ht="15.75">
      <c r="A41" s="3">
        <v>2056</v>
      </c>
      <c r="B41" s="3">
        <v>62</v>
      </c>
      <c r="C41" s="3">
        <v>60</v>
      </c>
      <c r="D41" s="3">
        <v>62</v>
      </c>
      <c r="E41" s="3">
        <v>60</v>
      </c>
    </row>
    <row r="42" spans="1:14" ht="15.75">
      <c r="A42" s="3">
        <v>2057</v>
      </c>
      <c r="B42" s="3">
        <v>62</v>
      </c>
      <c r="C42" s="3">
        <v>60</v>
      </c>
      <c r="D42" s="3">
        <v>62</v>
      </c>
      <c r="E42" s="3">
        <v>60</v>
      </c>
    </row>
    <row r="43" spans="1:14" ht="15.75">
      <c r="A43" s="3">
        <v>2058</v>
      </c>
      <c r="B43" s="3">
        <v>62</v>
      </c>
      <c r="C43" s="3">
        <v>60</v>
      </c>
      <c r="D43" s="3">
        <v>62</v>
      </c>
      <c r="E43" s="3">
        <v>60</v>
      </c>
    </row>
    <row r="44" spans="1:14" ht="15.75">
      <c r="A44" s="3">
        <v>2059</v>
      </c>
      <c r="B44" s="3">
        <v>62</v>
      </c>
      <c r="C44" s="3">
        <v>60</v>
      </c>
      <c r="D44" s="3">
        <v>62</v>
      </c>
      <c r="E44" s="3">
        <v>60</v>
      </c>
    </row>
    <row r="45" spans="1:14" ht="15.75">
      <c r="A45" s="3">
        <v>2060</v>
      </c>
      <c r="B45" s="3">
        <v>62</v>
      </c>
      <c r="C45" s="3">
        <v>60</v>
      </c>
      <c r="D45" s="3">
        <v>62</v>
      </c>
      <c r="E45" s="3">
        <v>60</v>
      </c>
    </row>
    <row r="48" spans="1:14" ht="15.75">
      <c r="A48" s="164" t="s">
        <v>14</v>
      </c>
      <c r="B48" s="165"/>
      <c r="C48" s="166"/>
      <c r="D48" s="2" t="s">
        <v>12</v>
      </c>
      <c r="E48" s="164" t="s">
        <v>15</v>
      </c>
      <c r="F48" s="165"/>
      <c r="G48" s="166"/>
      <c r="H48" s="164" t="s">
        <v>14</v>
      </c>
      <c r="I48" s="165"/>
      <c r="J48" s="166"/>
      <c r="K48" s="2" t="s">
        <v>12</v>
      </c>
      <c r="L48" s="164" t="s">
        <v>15</v>
      </c>
      <c r="M48" s="165"/>
      <c r="N48" s="166"/>
    </row>
    <row r="49" spans="1:14" ht="15.75">
      <c r="A49" s="2" t="s">
        <v>13</v>
      </c>
      <c r="B49" s="2" t="s">
        <v>13</v>
      </c>
      <c r="C49" s="2" t="s">
        <v>13</v>
      </c>
      <c r="D49" s="2" t="s">
        <v>13</v>
      </c>
      <c r="E49" s="2" t="s">
        <v>13</v>
      </c>
      <c r="F49" s="2" t="s">
        <v>13</v>
      </c>
      <c r="G49" s="2"/>
      <c r="H49" s="2" t="s">
        <v>6</v>
      </c>
      <c r="I49" s="2" t="s">
        <v>6</v>
      </c>
      <c r="J49" s="2"/>
      <c r="K49" s="2" t="s">
        <v>6</v>
      </c>
      <c r="L49" s="2" t="s">
        <v>6</v>
      </c>
      <c r="M49" s="2" t="s">
        <v>6</v>
      </c>
      <c r="N49" s="1"/>
    </row>
    <row r="50" spans="1:14" ht="15.75">
      <c r="A50" s="3" t="s">
        <v>4</v>
      </c>
      <c r="B50" s="3" t="s">
        <v>3</v>
      </c>
      <c r="C50" s="3"/>
      <c r="D50" s="3"/>
      <c r="E50" s="3" t="s">
        <v>4</v>
      </c>
      <c r="F50" s="3" t="s">
        <v>3</v>
      </c>
      <c r="G50" s="3"/>
      <c r="H50" s="3" t="s">
        <v>4</v>
      </c>
      <c r="I50" s="3" t="s">
        <v>3</v>
      </c>
      <c r="J50" s="3"/>
      <c r="K50" s="3"/>
      <c r="L50" s="3" t="s">
        <v>4</v>
      </c>
      <c r="M50" s="3" t="s">
        <v>3</v>
      </c>
      <c r="N50" s="1"/>
    </row>
    <row r="51" spans="1:14" ht="15.75">
      <c r="A51" s="3">
        <v>1</v>
      </c>
      <c r="B51" s="3">
        <v>1961</v>
      </c>
      <c r="C51" s="6">
        <f>DATE(B51,A51,1)</f>
        <v>22282</v>
      </c>
      <c r="D51" s="3">
        <v>60.03</v>
      </c>
      <c r="E51" s="3">
        <v>5</v>
      </c>
      <c r="F51" s="3">
        <v>2021</v>
      </c>
      <c r="G51" s="6">
        <f>DATE(F51,E51,1)</f>
        <v>44317</v>
      </c>
      <c r="H51" s="167" t="s">
        <v>16</v>
      </c>
      <c r="I51" s="168"/>
      <c r="J51" s="168"/>
      <c r="K51" s="168"/>
      <c r="L51" s="168"/>
      <c r="M51" s="168"/>
      <c r="N51" s="169"/>
    </row>
    <row r="52" spans="1:14" ht="15.75">
      <c r="A52" s="3">
        <v>2</v>
      </c>
      <c r="B52" s="3">
        <v>1961</v>
      </c>
      <c r="C52" s="6">
        <f t="shared" ref="C52:C115" si="0">DATE(B52,A52,1)</f>
        <v>22313</v>
      </c>
      <c r="D52" s="3">
        <v>60.03</v>
      </c>
      <c r="E52" s="3">
        <v>6</v>
      </c>
      <c r="F52" s="3">
        <v>2021</v>
      </c>
      <c r="G52" s="6">
        <f t="shared" ref="G52:G115" si="1">DATE(F52,E52,1)</f>
        <v>44348</v>
      </c>
      <c r="H52" s="170"/>
      <c r="I52" s="171"/>
      <c r="J52" s="171"/>
      <c r="K52" s="171"/>
      <c r="L52" s="171"/>
      <c r="M52" s="171"/>
      <c r="N52" s="172"/>
    </row>
    <row r="53" spans="1:14" ht="15.75">
      <c r="A53" s="3">
        <v>3</v>
      </c>
      <c r="B53" s="3">
        <v>1961</v>
      </c>
      <c r="C53" s="6">
        <f t="shared" si="0"/>
        <v>22341</v>
      </c>
      <c r="D53" s="3">
        <v>60.03</v>
      </c>
      <c r="E53" s="3">
        <v>7</v>
      </c>
      <c r="F53" s="3">
        <v>2021</v>
      </c>
      <c r="G53" s="6">
        <f t="shared" si="1"/>
        <v>44378</v>
      </c>
      <c r="H53" s="170"/>
      <c r="I53" s="171"/>
      <c r="J53" s="171"/>
      <c r="K53" s="171"/>
      <c r="L53" s="171"/>
      <c r="M53" s="171"/>
      <c r="N53" s="172"/>
    </row>
    <row r="54" spans="1:14" ht="15.75">
      <c r="A54" s="3">
        <v>4</v>
      </c>
      <c r="B54" s="3">
        <v>1961</v>
      </c>
      <c r="C54" s="6">
        <f t="shared" si="0"/>
        <v>22372</v>
      </c>
      <c r="D54" s="3">
        <v>60.03</v>
      </c>
      <c r="E54" s="3">
        <v>8</v>
      </c>
      <c r="F54" s="3">
        <v>2021</v>
      </c>
      <c r="G54" s="6">
        <f t="shared" si="1"/>
        <v>44409</v>
      </c>
      <c r="H54" s="170"/>
      <c r="I54" s="171"/>
      <c r="J54" s="171"/>
      <c r="K54" s="171"/>
      <c r="L54" s="171"/>
      <c r="M54" s="171"/>
      <c r="N54" s="172"/>
    </row>
    <row r="55" spans="1:14" ht="15.75">
      <c r="A55" s="3">
        <v>5</v>
      </c>
      <c r="B55" s="3">
        <v>1961</v>
      </c>
      <c r="C55" s="6">
        <f t="shared" si="0"/>
        <v>22402</v>
      </c>
      <c r="D55" s="3">
        <v>60.03</v>
      </c>
      <c r="E55" s="3">
        <v>9</v>
      </c>
      <c r="F55" s="3">
        <v>2021</v>
      </c>
      <c r="G55" s="6">
        <f t="shared" si="1"/>
        <v>44440</v>
      </c>
      <c r="H55" s="170"/>
      <c r="I55" s="171"/>
      <c r="J55" s="171"/>
      <c r="K55" s="171"/>
      <c r="L55" s="171"/>
      <c r="M55" s="171"/>
      <c r="N55" s="172"/>
    </row>
    <row r="56" spans="1:14" ht="15.75">
      <c r="A56" s="3">
        <v>6</v>
      </c>
      <c r="B56" s="3">
        <v>1961</v>
      </c>
      <c r="C56" s="6">
        <f t="shared" si="0"/>
        <v>22433</v>
      </c>
      <c r="D56" s="3">
        <v>60.03</v>
      </c>
      <c r="E56" s="3">
        <v>10</v>
      </c>
      <c r="F56" s="3">
        <v>2021</v>
      </c>
      <c r="G56" s="6">
        <f t="shared" si="1"/>
        <v>44470</v>
      </c>
      <c r="H56" s="170"/>
      <c r="I56" s="171"/>
      <c r="J56" s="171"/>
      <c r="K56" s="171"/>
      <c r="L56" s="171"/>
      <c r="M56" s="171"/>
      <c r="N56" s="172"/>
    </row>
    <row r="57" spans="1:14" ht="15.75">
      <c r="A57" s="3">
        <v>7</v>
      </c>
      <c r="B57" s="3">
        <v>1961</v>
      </c>
      <c r="C57" s="6">
        <f t="shared" si="0"/>
        <v>22463</v>
      </c>
      <c r="D57" s="3">
        <v>60.03</v>
      </c>
      <c r="E57" s="3">
        <v>11</v>
      </c>
      <c r="F57" s="3">
        <v>2021</v>
      </c>
      <c r="G57" s="6">
        <f t="shared" si="1"/>
        <v>44501</v>
      </c>
      <c r="H57" s="170"/>
      <c r="I57" s="171"/>
      <c r="J57" s="171"/>
      <c r="K57" s="171"/>
      <c r="L57" s="171"/>
      <c r="M57" s="171"/>
      <c r="N57" s="172"/>
    </row>
    <row r="58" spans="1:14" ht="15.75">
      <c r="A58" s="3">
        <v>8</v>
      </c>
      <c r="B58" s="3">
        <v>1961</v>
      </c>
      <c r="C58" s="6">
        <f t="shared" si="0"/>
        <v>22494</v>
      </c>
      <c r="D58" s="3">
        <v>60.03</v>
      </c>
      <c r="E58" s="3">
        <v>12</v>
      </c>
      <c r="F58" s="3">
        <v>2021</v>
      </c>
      <c r="G58" s="6">
        <f t="shared" si="1"/>
        <v>44531</v>
      </c>
      <c r="H58" s="170"/>
      <c r="I58" s="171"/>
      <c r="J58" s="171"/>
      <c r="K58" s="171"/>
      <c r="L58" s="171"/>
      <c r="M58" s="171"/>
      <c r="N58" s="172"/>
    </row>
    <row r="59" spans="1:14" ht="15.75">
      <c r="A59" s="3">
        <v>9</v>
      </c>
      <c r="B59" s="3">
        <v>1961</v>
      </c>
      <c r="C59" s="6">
        <f t="shared" si="0"/>
        <v>22525</v>
      </c>
      <c r="D59" s="3">
        <v>60.03</v>
      </c>
      <c r="E59" s="2">
        <v>1</v>
      </c>
      <c r="F59" s="3">
        <v>2022</v>
      </c>
      <c r="G59" s="6">
        <f t="shared" si="1"/>
        <v>44562</v>
      </c>
      <c r="H59" s="170"/>
      <c r="I59" s="171"/>
      <c r="J59" s="171"/>
      <c r="K59" s="171"/>
      <c r="L59" s="171"/>
      <c r="M59" s="171"/>
      <c r="N59" s="172"/>
    </row>
    <row r="60" spans="1:14" ht="15.75">
      <c r="A60" s="3">
        <v>10</v>
      </c>
      <c r="B60" s="3">
        <v>1961</v>
      </c>
      <c r="C60" s="6">
        <f t="shared" si="0"/>
        <v>22555</v>
      </c>
      <c r="D60" s="3">
        <v>60.06</v>
      </c>
      <c r="E60" s="3">
        <v>5</v>
      </c>
      <c r="F60" s="3">
        <v>2022</v>
      </c>
      <c r="G60" s="6">
        <f t="shared" si="1"/>
        <v>44682</v>
      </c>
      <c r="H60" s="170"/>
      <c r="I60" s="171"/>
      <c r="J60" s="171"/>
      <c r="K60" s="171"/>
      <c r="L60" s="171"/>
      <c r="M60" s="171"/>
      <c r="N60" s="172"/>
    </row>
    <row r="61" spans="1:14" ht="15.75">
      <c r="A61" s="3">
        <v>11</v>
      </c>
      <c r="B61" s="3">
        <v>1961</v>
      </c>
      <c r="C61" s="6">
        <f t="shared" si="0"/>
        <v>22586</v>
      </c>
      <c r="D61" s="3">
        <v>60.06</v>
      </c>
      <c r="E61" s="3">
        <v>6</v>
      </c>
      <c r="F61" s="3">
        <v>2022</v>
      </c>
      <c r="G61" s="6">
        <f t="shared" si="1"/>
        <v>44713</v>
      </c>
      <c r="H61" s="170"/>
      <c r="I61" s="171"/>
      <c r="J61" s="171"/>
      <c r="K61" s="171"/>
      <c r="L61" s="171"/>
      <c r="M61" s="171"/>
      <c r="N61" s="172"/>
    </row>
    <row r="62" spans="1:14" ht="15.75">
      <c r="A62" s="3">
        <v>12</v>
      </c>
      <c r="B62" s="3">
        <v>1961</v>
      </c>
      <c r="C62" s="6">
        <f t="shared" si="0"/>
        <v>22616</v>
      </c>
      <c r="D62" s="3">
        <v>60.06</v>
      </c>
      <c r="E62" s="3">
        <v>7</v>
      </c>
      <c r="F62" s="3">
        <v>2022</v>
      </c>
      <c r="G62" s="6">
        <f t="shared" si="1"/>
        <v>44743</v>
      </c>
      <c r="H62" s="170"/>
      <c r="I62" s="171"/>
      <c r="J62" s="171"/>
      <c r="K62" s="171"/>
      <c r="L62" s="171"/>
      <c r="M62" s="171"/>
      <c r="N62" s="172"/>
    </row>
    <row r="63" spans="1:14" ht="15.75">
      <c r="A63" s="3">
        <v>1</v>
      </c>
      <c r="B63" s="3">
        <v>1962</v>
      </c>
      <c r="C63" s="6">
        <f t="shared" si="0"/>
        <v>22647</v>
      </c>
      <c r="D63" s="3">
        <v>60.06</v>
      </c>
      <c r="E63" s="3">
        <v>8</v>
      </c>
      <c r="F63" s="3">
        <v>2022</v>
      </c>
      <c r="G63" s="6">
        <f t="shared" si="1"/>
        <v>44774</v>
      </c>
      <c r="H63" s="170"/>
      <c r="I63" s="171"/>
      <c r="J63" s="171"/>
      <c r="K63" s="171"/>
      <c r="L63" s="171"/>
      <c r="M63" s="171"/>
      <c r="N63" s="172"/>
    </row>
    <row r="64" spans="1:14" ht="15.75">
      <c r="A64" s="3">
        <v>2</v>
      </c>
      <c r="B64" s="3">
        <v>1962</v>
      </c>
      <c r="C64" s="6">
        <f t="shared" si="0"/>
        <v>22678</v>
      </c>
      <c r="D64" s="3">
        <v>60.06</v>
      </c>
      <c r="E64" s="3">
        <v>9</v>
      </c>
      <c r="F64" s="3">
        <v>2022</v>
      </c>
      <c r="G64" s="6">
        <f t="shared" si="1"/>
        <v>44805</v>
      </c>
      <c r="H64" s="170"/>
      <c r="I64" s="171"/>
      <c r="J64" s="171"/>
      <c r="K64" s="171"/>
      <c r="L64" s="171"/>
      <c r="M64" s="171"/>
      <c r="N64" s="172"/>
    </row>
    <row r="65" spans="1:14" ht="15.75">
      <c r="A65" s="3">
        <v>3</v>
      </c>
      <c r="B65" s="3">
        <v>1962</v>
      </c>
      <c r="C65" s="6">
        <f t="shared" si="0"/>
        <v>22706</v>
      </c>
      <c r="D65" s="3">
        <v>60.06</v>
      </c>
      <c r="E65" s="3">
        <v>10</v>
      </c>
      <c r="F65" s="3">
        <v>2022</v>
      </c>
      <c r="G65" s="6">
        <f t="shared" si="1"/>
        <v>44835</v>
      </c>
      <c r="H65" s="170"/>
      <c r="I65" s="171"/>
      <c r="J65" s="171"/>
      <c r="K65" s="171"/>
      <c r="L65" s="171"/>
      <c r="M65" s="171"/>
      <c r="N65" s="172"/>
    </row>
    <row r="66" spans="1:14" ht="15.75">
      <c r="A66" s="3">
        <v>4</v>
      </c>
      <c r="B66" s="3">
        <v>1962</v>
      </c>
      <c r="C66" s="6">
        <f t="shared" si="0"/>
        <v>22737</v>
      </c>
      <c r="D66" s="3">
        <v>60.06</v>
      </c>
      <c r="E66" s="3">
        <v>11</v>
      </c>
      <c r="F66" s="3">
        <v>2022</v>
      </c>
      <c r="G66" s="6">
        <f t="shared" si="1"/>
        <v>44866</v>
      </c>
      <c r="H66" s="170"/>
      <c r="I66" s="171"/>
      <c r="J66" s="171"/>
      <c r="K66" s="171"/>
      <c r="L66" s="171"/>
      <c r="M66" s="171"/>
      <c r="N66" s="172"/>
    </row>
    <row r="67" spans="1:14" ht="15.75">
      <c r="A67" s="3">
        <v>5</v>
      </c>
      <c r="B67" s="3">
        <v>1962</v>
      </c>
      <c r="C67" s="6">
        <f t="shared" si="0"/>
        <v>22767</v>
      </c>
      <c r="D67" s="3">
        <v>60.06</v>
      </c>
      <c r="E67" s="3">
        <v>12</v>
      </c>
      <c r="F67" s="3">
        <v>2022</v>
      </c>
      <c r="G67" s="6">
        <f t="shared" si="1"/>
        <v>44896</v>
      </c>
      <c r="H67" s="170"/>
      <c r="I67" s="171"/>
      <c r="J67" s="171"/>
      <c r="K67" s="171"/>
      <c r="L67" s="171"/>
      <c r="M67" s="171"/>
      <c r="N67" s="172"/>
    </row>
    <row r="68" spans="1:14" ht="15.75">
      <c r="A68" s="3">
        <v>6</v>
      </c>
      <c r="B68" s="3">
        <v>1962</v>
      </c>
      <c r="C68" s="6">
        <f t="shared" si="0"/>
        <v>22798</v>
      </c>
      <c r="D68" s="3">
        <v>60.06</v>
      </c>
      <c r="E68" s="2">
        <v>1</v>
      </c>
      <c r="F68" s="3">
        <v>2023</v>
      </c>
      <c r="G68" s="6">
        <f t="shared" si="1"/>
        <v>44927</v>
      </c>
      <c r="H68" s="170"/>
      <c r="I68" s="171"/>
      <c r="J68" s="171"/>
      <c r="K68" s="171"/>
      <c r="L68" s="171"/>
      <c r="M68" s="171"/>
      <c r="N68" s="172"/>
    </row>
    <row r="69" spans="1:14" ht="15.75">
      <c r="A69" s="3">
        <v>7</v>
      </c>
      <c r="B69" s="3">
        <v>1962</v>
      </c>
      <c r="C69" s="6">
        <f t="shared" si="0"/>
        <v>22828</v>
      </c>
      <c r="D69" s="3">
        <v>60.09</v>
      </c>
      <c r="E69" s="3">
        <v>5</v>
      </c>
      <c r="F69" s="3">
        <v>2023</v>
      </c>
      <c r="G69" s="6">
        <f t="shared" si="1"/>
        <v>45047</v>
      </c>
      <c r="H69" s="170"/>
      <c r="I69" s="171"/>
      <c r="J69" s="171"/>
      <c r="K69" s="171"/>
      <c r="L69" s="171"/>
      <c r="M69" s="171"/>
      <c r="N69" s="172"/>
    </row>
    <row r="70" spans="1:14" ht="15.75">
      <c r="A70" s="3">
        <v>8</v>
      </c>
      <c r="B70" s="3">
        <v>1962</v>
      </c>
      <c r="C70" s="6">
        <f t="shared" si="0"/>
        <v>22859</v>
      </c>
      <c r="D70" s="3">
        <v>60.09</v>
      </c>
      <c r="E70" s="3">
        <v>6</v>
      </c>
      <c r="F70" s="3">
        <v>2023</v>
      </c>
      <c r="G70" s="6">
        <f t="shared" si="1"/>
        <v>45078</v>
      </c>
      <c r="H70" s="170"/>
      <c r="I70" s="171"/>
      <c r="J70" s="171"/>
      <c r="K70" s="171"/>
      <c r="L70" s="171"/>
      <c r="M70" s="171"/>
      <c r="N70" s="172"/>
    </row>
    <row r="71" spans="1:14" ht="15.75">
      <c r="A71" s="3">
        <v>9</v>
      </c>
      <c r="B71" s="3">
        <v>1962</v>
      </c>
      <c r="C71" s="6">
        <f t="shared" si="0"/>
        <v>22890</v>
      </c>
      <c r="D71" s="3">
        <v>60.09</v>
      </c>
      <c r="E71" s="3">
        <v>7</v>
      </c>
      <c r="F71" s="3">
        <v>2023</v>
      </c>
      <c r="G71" s="6">
        <f t="shared" si="1"/>
        <v>45108</v>
      </c>
      <c r="H71" s="170"/>
      <c r="I71" s="171"/>
      <c r="J71" s="171"/>
      <c r="K71" s="171"/>
      <c r="L71" s="171"/>
      <c r="M71" s="171"/>
      <c r="N71" s="172"/>
    </row>
    <row r="72" spans="1:14" ht="15.75">
      <c r="A72" s="3">
        <v>10</v>
      </c>
      <c r="B72" s="3">
        <v>1962</v>
      </c>
      <c r="C72" s="6">
        <f t="shared" si="0"/>
        <v>22920</v>
      </c>
      <c r="D72" s="3">
        <v>60.09</v>
      </c>
      <c r="E72" s="3">
        <v>8</v>
      </c>
      <c r="F72" s="3">
        <v>2023</v>
      </c>
      <c r="G72" s="6">
        <f t="shared" si="1"/>
        <v>45139</v>
      </c>
      <c r="H72" s="170"/>
      <c r="I72" s="171"/>
      <c r="J72" s="171"/>
      <c r="K72" s="171"/>
      <c r="L72" s="171"/>
      <c r="M72" s="171"/>
      <c r="N72" s="172"/>
    </row>
    <row r="73" spans="1:14" ht="15.75">
      <c r="A73" s="3">
        <v>11</v>
      </c>
      <c r="B73" s="3">
        <v>1962</v>
      </c>
      <c r="C73" s="6">
        <f t="shared" si="0"/>
        <v>22951</v>
      </c>
      <c r="D73" s="3">
        <v>60.09</v>
      </c>
      <c r="E73" s="3">
        <v>9</v>
      </c>
      <c r="F73" s="3">
        <v>2023</v>
      </c>
      <c r="G73" s="6">
        <f t="shared" si="1"/>
        <v>45170</v>
      </c>
      <c r="H73" s="170"/>
      <c r="I73" s="171"/>
      <c r="J73" s="171"/>
      <c r="K73" s="171"/>
      <c r="L73" s="171"/>
      <c r="M73" s="171"/>
      <c r="N73" s="172"/>
    </row>
    <row r="74" spans="1:14" ht="15.75">
      <c r="A74" s="3">
        <v>12</v>
      </c>
      <c r="B74" s="3">
        <v>1962</v>
      </c>
      <c r="C74" s="6">
        <f t="shared" si="0"/>
        <v>22981</v>
      </c>
      <c r="D74" s="3">
        <v>60.09</v>
      </c>
      <c r="E74" s="3">
        <v>10</v>
      </c>
      <c r="F74" s="3">
        <v>2023</v>
      </c>
      <c r="G74" s="6">
        <f t="shared" si="1"/>
        <v>45200</v>
      </c>
      <c r="H74" s="170"/>
      <c r="I74" s="171"/>
      <c r="J74" s="171"/>
      <c r="K74" s="171"/>
      <c r="L74" s="171"/>
      <c r="M74" s="171"/>
      <c r="N74" s="172"/>
    </row>
    <row r="75" spans="1:14" ht="15.75">
      <c r="A75" s="3">
        <v>1</v>
      </c>
      <c r="B75" s="3">
        <v>1963</v>
      </c>
      <c r="C75" s="6">
        <f t="shared" si="0"/>
        <v>23012</v>
      </c>
      <c r="D75" s="3">
        <v>60.09</v>
      </c>
      <c r="E75" s="3">
        <v>11</v>
      </c>
      <c r="F75" s="3">
        <v>2023</v>
      </c>
      <c r="G75" s="6">
        <f t="shared" si="1"/>
        <v>45231</v>
      </c>
      <c r="H75" s="170"/>
      <c r="I75" s="171"/>
      <c r="J75" s="171"/>
      <c r="K75" s="171"/>
      <c r="L75" s="171"/>
      <c r="M75" s="171"/>
      <c r="N75" s="172"/>
    </row>
    <row r="76" spans="1:14" ht="15.75">
      <c r="A76" s="3">
        <v>2</v>
      </c>
      <c r="B76" s="3">
        <v>1963</v>
      </c>
      <c r="C76" s="6">
        <f t="shared" si="0"/>
        <v>23043</v>
      </c>
      <c r="D76" s="3">
        <v>60.09</v>
      </c>
      <c r="E76" s="3">
        <v>12</v>
      </c>
      <c r="F76" s="3">
        <v>2023</v>
      </c>
      <c r="G76" s="6">
        <f t="shared" si="1"/>
        <v>45261</v>
      </c>
      <c r="H76" s="170"/>
      <c r="I76" s="171"/>
      <c r="J76" s="171"/>
      <c r="K76" s="171"/>
      <c r="L76" s="171"/>
      <c r="M76" s="171"/>
      <c r="N76" s="172"/>
    </row>
    <row r="77" spans="1:14" ht="15.75">
      <c r="A77" s="3">
        <v>3</v>
      </c>
      <c r="B77" s="3">
        <v>1963</v>
      </c>
      <c r="C77" s="6">
        <f t="shared" si="0"/>
        <v>23071</v>
      </c>
      <c r="D77" s="3">
        <v>60.09</v>
      </c>
      <c r="E77" s="2">
        <v>1</v>
      </c>
      <c r="F77" s="3">
        <v>2024</v>
      </c>
      <c r="G77" s="6">
        <f t="shared" si="1"/>
        <v>45292</v>
      </c>
      <c r="H77" s="170"/>
      <c r="I77" s="171"/>
      <c r="J77" s="171"/>
      <c r="K77" s="171"/>
      <c r="L77" s="171"/>
      <c r="M77" s="171"/>
      <c r="N77" s="172"/>
    </row>
    <row r="78" spans="1:14" ht="15.75">
      <c r="A78" s="3">
        <v>4</v>
      </c>
      <c r="B78" s="3">
        <v>1963</v>
      </c>
      <c r="C78" s="6">
        <f t="shared" si="0"/>
        <v>23102</v>
      </c>
      <c r="D78" s="3">
        <v>61</v>
      </c>
      <c r="E78" s="3">
        <v>5</v>
      </c>
      <c r="F78" s="3">
        <v>2024</v>
      </c>
      <c r="G78" s="6">
        <f t="shared" si="1"/>
        <v>45413</v>
      </c>
      <c r="H78" s="170"/>
      <c r="I78" s="171"/>
      <c r="J78" s="171"/>
      <c r="K78" s="171"/>
      <c r="L78" s="171"/>
      <c r="M78" s="171"/>
      <c r="N78" s="172"/>
    </row>
    <row r="79" spans="1:14" ht="15.75">
      <c r="A79" s="3">
        <v>5</v>
      </c>
      <c r="B79" s="3">
        <v>1963</v>
      </c>
      <c r="C79" s="6">
        <f t="shared" si="0"/>
        <v>23132</v>
      </c>
      <c r="D79" s="3">
        <v>61</v>
      </c>
      <c r="E79" s="3">
        <v>6</v>
      </c>
      <c r="F79" s="3">
        <v>2024</v>
      </c>
      <c r="G79" s="6">
        <f t="shared" si="1"/>
        <v>45444</v>
      </c>
      <c r="H79" s="170"/>
      <c r="I79" s="171"/>
      <c r="J79" s="171"/>
      <c r="K79" s="171"/>
      <c r="L79" s="171"/>
      <c r="M79" s="171"/>
      <c r="N79" s="172"/>
    </row>
    <row r="80" spans="1:14" ht="15.75">
      <c r="A80" s="3">
        <v>6</v>
      </c>
      <c r="B80" s="3">
        <v>1963</v>
      </c>
      <c r="C80" s="6">
        <f t="shared" si="0"/>
        <v>23163</v>
      </c>
      <c r="D80" s="3">
        <v>61</v>
      </c>
      <c r="E80" s="3">
        <v>7</v>
      </c>
      <c r="F80" s="3">
        <v>2024</v>
      </c>
      <c r="G80" s="6">
        <f t="shared" si="1"/>
        <v>45474</v>
      </c>
      <c r="H80" s="170"/>
      <c r="I80" s="171"/>
      <c r="J80" s="171"/>
      <c r="K80" s="171"/>
      <c r="L80" s="171"/>
      <c r="M80" s="171"/>
      <c r="N80" s="172"/>
    </row>
    <row r="81" spans="1:14" ht="15.75">
      <c r="A81" s="3">
        <v>7</v>
      </c>
      <c r="B81" s="3">
        <v>1963</v>
      </c>
      <c r="C81" s="6">
        <f t="shared" si="0"/>
        <v>23193</v>
      </c>
      <c r="D81" s="3">
        <v>61</v>
      </c>
      <c r="E81" s="3">
        <v>8</v>
      </c>
      <c r="F81" s="3">
        <v>2024</v>
      </c>
      <c r="G81" s="6">
        <f t="shared" si="1"/>
        <v>45505</v>
      </c>
      <c r="H81" s="170"/>
      <c r="I81" s="171"/>
      <c r="J81" s="171"/>
      <c r="K81" s="171"/>
      <c r="L81" s="171"/>
      <c r="M81" s="171"/>
      <c r="N81" s="172"/>
    </row>
    <row r="82" spans="1:14" ht="15.75">
      <c r="A82" s="3">
        <v>8</v>
      </c>
      <c r="B82" s="3">
        <v>1963</v>
      </c>
      <c r="C82" s="6">
        <f t="shared" si="0"/>
        <v>23224</v>
      </c>
      <c r="D82" s="3">
        <v>61</v>
      </c>
      <c r="E82" s="3">
        <v>9</v>
      </c>
      <c r="F82" s="3">
        <v>2024</v>
      </c>
      <c r="G82" s="6">
        <f t="shared" si="1"/>
        <v>45536</v>
      </c>
      <c r="H82" s="170"/>
      <c r="I82" s="171"/>
      <c r="J82" s="171"/>
      <c r="K82" s="171"/>
      <c r="L82" s="171"/>
      <c r="M82" s="171"/>
      <c r="N82" s="172"/>
    </row>
    <row r="83" spans="1:14" ht="15.75">
      <c r="A83" s="3">
        <v>9</v>
      </c>
      <c r="B83" s="3">
        <v>1963</v>
      </c>
      <c r="C83" s="6">
        <f t="shared" si="0"/>
        <v>23255</v>
      </c>
      <c r="D83" s="3">
        <v>61</v>
      </c>
      <c r="E83" s="3">
        <v>10</v>
      </c>
      <c r="F83" s="3">
        <v>2024</v>
      </c>
      <c r="G83" s="6">
        <f t="shared" si="1"/>
        <v>45566</v>
      </c>
      <c r="H83" s="170"/>
      <c r="I83" s="171"/>
      <c r="J83" s="171"/>
      <c r="K83" s="171"/>
      <c r="L83" s="171"/>
      <c r="M83" s="171"/>
      <c r="N83" s="172"/>
    </row>
    <row r="84" spans="1:14" ht="15.75">
      <c r="A84" s="3">
        <v>10</v>
      </c>
      <c r="B84" s="3">
        <v>1963</v>
      </c>
      <c r="C84" s="6">
        <f t="shared" si="0"/>
        <v>23285</v>
      </c>
      <c r="D84" s="3">
        <v>61</v>
      </c>
      <c r="E84" s="3">
        <v>11</v>
      </c>
      <c r="F84" s="3">
        <v>2024</v>
      </c>
      <c r="G84" s="6">
        <f t="shared" si="1"/>
        <v>45597</v>
      </c>
      <c r="H84" s="170"/>
      <c r="I84" s="171"/>
      <c r="J84" s="171"/>
      <c r="K84" s="171"/>
      <c r="L84" s="171"/>
      <c r="M84" s="171"/>
      <c r="N84" s="172"/>
    </row>
    <row r="85" spans="1:14" ht="15.75">
      <c r="A85" s="3">
        <v>11</v>
      </c>
      <c r="B85" s="3">
        <v>1963</v>
      </c>
      <c r="C85" s="6">
        <f t="shared" si="0"/>
        <v>23316</v>
      </c>
      <c r="D85" s="3">
        <v>61</v>
      </c>
      <c r="E85" s="3">
        <v>12</v>
      </c>
      <c r="F85" s="3">
        <v>2024</v>
      </c>
      <c r="G85" s="6">
        <f t="shared" si="1"/>
        <v>45627</v>
      </c>
      <c r="H85" s="170"/>
      <c r="I85" s="171"/>
      <c r="J85" s="171"/>
      <c r="K85" s="171"/>
      <c r="L85" s="171"/>
      <c r="M85" s="171"/>
      <c r="N85" s="172"/>
    </row>
    <row r="86" spans="1:14" ht="15.75">
      <c r="A86" s="3">
        <v>12</v>
      </c>
      <c r="B86" s="3">
        <v>1963</v>
      </c>
      <c r="C86" s="6">
        <f t="shared" si="0"/>
        <v>23346</v>
      </c>
      <c r="D86" s="3">
        <v>61</v>
      </c>
      <c r="E86" s="2">
        <v>1</v>
      </c>
      <c r="F86" s="3">
        <v>2025</v>
      </c>
      <c r="G86" s="6">
        <f t="shared" si="1"/>
        <v>45658</v>
      </c>
      <c r="H86" s="170"/>
      <c r="I86" s="171"/>
      <c r="J86" s="171"/>
      <c r="K86" s="171"/>
      <c r="L86" s="171"/>
      <c r="M86" s="171"/>
      <c r="N86" s="172"/>
    </row>
    <row r="87" spans="1:14" ht="15.75">
      <c r="A87" s="3">
        <v>1</v>
      </c>
      <c r="B87" s="3">
        <v>1964</v>
      </c>
      <c r="C87" s="6">
        <f t="shared" si="0"/>
        <v>23377</v>
      </c>
      <c r="D87" s="3">
        <v>61.03</v>
      </c>
      <c r="E87" s="3">
        <v>5</v>
      </c>
      <c r="F87" s="3">
        <v>2025</v>
      </c>
      <c r="G87" s="6">
        <f t="shared" si="1"/>
        <v>45778</v>
      </c>
      <c r="H87" s="170"/>
      <c r="I87" s="171"/>
      <c r="J87" s="171"/>
      <c r="K87" s="171"/>
      <c r="L87" s="171"/>
      <c r="M87" s="171"/>
      <c r="N87" s="172"/>
    </row>
    <row r="88" spans="1:14" ht="15.75">
      <c r="A88" s="3">
        <v>2</v>
      </c>
      <c r="B88" s="3">
        <v>1964</v>
      </c>
      <c r="C88" s="6">
        <f t="shared" si="0"/>
        <v>23408</v>
      </c>
      <c r="D88" s="3">
        <v>61.03</v>
      </c>
      <c r="E88" s="3">
        <v>6</v>
      </c>
      <c r="F88" s="3">
        <v>2025</v>
      </c>
      <c r="G88" s="6">
        <f t="shared" si="1"/>
        <v>45809</v>
      </c>
      <c r="H88" s="170"/>
      <c r="I88" s="171"/>
      <c r="J88" s="171"/>
      <c r="K88" s="171"/>
      <c r="L88" s="171"/>
      <c r="M88" s="171"/>
      <c r="N88" s="172"/>
    </row>
    <row r="89" spans="1:14" ht="15.75">
      <c r="A89" s="3">
        <v>3</v>
      </c>
      <c r="B89" s="3">
        <v>1964</v>
      </c>
      <c r="C89" s="6">
        <f t="shared" si="0"/>
        <v>23437</v>
      </c>
      <c r="D89" s="3">
        <v>61.03</v>
      </c>
      <c r="E89" s="3">
        <v>7</v>
      </c>
      <c r="F89" s="3">
        <v>2025</v>
      </c>
      <c r="G89" s="6">
        <f t="shared" si="1"/>
        <v>45839</v>
      </c>
      <c r="H89" s="170"/>
      <c r="I89" s="171"/>
      <c r="J89" s="171"/>
      <c r="K89" s="171"/>
      <c r="L89" s="171"/>
      <c r="M89" s="171"/>
      <c r="N89" s="172"/>
    </row>
    <row r="90" spans="1:14" ht="15.75">
      <c r="A90" s="3">
        <v>4</v>
      </c>
      <c r="B90" s="3">
        <v>1964</v>
      </c>
      <c r="C90" s="6">
        <f t="shared" si="0"/>
        <v>23468</v>
      </c>
      <c r="D90" s="3">
        <v>61.03</v>
      </c>
      <c r="E90" s="3">
        <v>8</v>
      </c>
      <c r="F90" s="3">
        <v>2025</v>
      </c>
      <c r="G90" s="6">
        <f t="shared" si="1"/>
        <v>45870</v>
      </c>
      <c r="H90" s="170"/>
      <c r="I90" s="171"/>
      <c r="J90" s="171"/>
      <c r="K90" s="171"/>
      <c r="L90" s="171"/>
      <c r="M90" s="171"/>
      <c r="N90" s="172"/>
    </row>
    <row r="91" spans="1:14" ht="15.75">
      <c r="A91" s="3">
        <v>5</v>
      </c>
      <c r="B91" s="3">
        <v>1964</v>
      </c>
      <c r="C91" s="6">
        <f t="shared" si="0"/>
        <v>23498</v>
      </c>
      <c r="D91" s="3">
        <v>61.03</v>
      </c>
      <c r="E91" s="3">
        <v>9</v>
      </c>
      <c r="F91" s="3">
        <v>2025</v>
      </c>
      <c r="G91" s="6">
        <f t="shared" si="1"/>
        <v>45901</v>
      </c>
      <c r="H91" s="170"/>
      <c r="I91" s="171"/>
      <c r="J91" s="171"/>
      <c r="K91" s="171"/>
      <c r="L91" s="171"/>
      <c r="M91" s="171"/>
      <c r="N91" s="172"/>
    </row>
    <row r="92" spans="1:14" ht="15.75">
      <c r="A92" s="3">
        <v>6</v>
      </c>
      <c r="B92" s="3">
        <v>1964</v>
      </c>
      <c r="C92" s="6">
        <f t="shared" si="0"/>
        <v>23529</v>
      </c>
      <c r="D92" s="3">
        <v>61.03</v>
      </c>
      <c r="E92" s="3">
        <v>10</v>
      </c>
      <c r="F92" s="3">
        <v>2025</v>
      </c>
      <c r="G92" s="6">
        <f t="shared" si="1"/>
        <v>45931</v>
      </c>
      <c r="H92" s="170"/>
      <c r="I92" s="171"/>
      <c r="J92" s="171"/>
      <c r="K92" s="171"/>
      <c r="L92" s="171"/>
      <c r="M92" s="171"/>
      <c r="N92" s="172"/>
    </row>
    <row r="93" spans="1:14" ht="15.75">
      <c r="A93" s="3">
        <v>7</v>
      </c>
      <c r="B93" s="3">
        <v>1964</v>
      </c>
      <c r="C93" s="6">
        <f t="shared" si="0"/>
        <v>23559</v>
      </c>
      <c r="D93" s="3">
        <v>61.03</v>
      </c>
      <c r="E93" s="3">
        <v>11</v>
      </c>
      <c r="F93" s="3">
        <v>2025</v>
      </c>
      <c r="G93" s="6">
        <f t="shared" si="1"/>
        <v>45962</v>
      </c>
      <c r="H93" s="170"/>
      <c r="I93" s="171"/>
      <c r="J93" s="171"/>
      <c r="K93" s="171"/>
      <c r="L93" s="171"/>
      <c r="M93" s="171"/>
      <c r="N93" s="172"/>
    </row>
    <row r="94" spans="1:14" ht="15.75">
      <c r="A94" s="3">
        <v>8</v>
      </c>
      <c r="B94" s="3">
        <v>1964</v>
      </c>
      <c r="C94" s="6">
        <f t="shared" si="0"/>
        <v>23590</v>
      </c>
      <c r="D94" s="3">
        <v>61.03</v>
      </c>
      <c r="E94" s="3">
        <v>12</v>
      </c>
      <c r="F94" s="3">
        <v>2025</v>
      </c>
      <c r="G94" s="6">
        <f t="shared" si="1"/>
        <v>45992</v>
      </c>
      <c r="H94" s="170"/>
      <c r="I94" s="171"/>
      <c r="J94" s="171"/>
      <c r="K94" s="171"/>
      <c r="L94" s="171"/>
      <c r="M94" s="171"/>
      <c r="N94" s="172"/>
    </row>
    <row r="95" spans="1:14" ht="15.75">
      <c r="A95" s="3">
        <v>9</v>
      </c>
      <c r="B95" s="3">
        <v>1964</v>
      </c>
      <c r="C95" s="6">
        <f t="shared" si="0"/>
        <v>23621</v>
      </c>
      <c r="D95" s="3">
        <v>61.03</v>
      </c>
      <c r="E95" s="2">
        <v>1</v>
      </c>
      <c r="F95" s="3">
        <v>2026</v>
      </c>
      <c r="G95" s="6">
        <f t="shared" si="1"/>
        <v>46023</v>
      </c>
      <c r="H95" s="170"/>
      <c r="I95" s="171"/>
      <c r="J95" s="171"/>
      <c r="K95" s="171"/>
      <c r="L95" s="171"/>
      <c r="M95" s="171"/>
      <c r="N95" s="172"/>
    </row>
    <row r="96" spans="1:14" ht="15.75">
      <c r="A96" s="3">
        <v>10</v>
      </c>
      <c r="B96" s="3">
        <v>1964</v>
      </c>
      <c r="C96" s="6">
        <f t="shared" si="0"/>
        <v>23651</v>
      </c>
      <c r="D96" s="3">
        <v>61.06</v>
      </c>
      <c r="E96" s="3">
        <v>5</v>
      </c>
      <c r="F96" s="3">
        <v>2026</v>
      </c>
      <c r="G96" s="6">
        <f t="shared" si="1"/>
        <v>46143</v>
      </c>
      <c r="H96" s="170"/>
      <c r="I96" s="171"/>
      <c r="J96" s="171"/>
      <c r="K96" s="171"/>
      <c r="L96" s="171"/>
      <c r="M96" s="171"/>
      <c r="N96" s="172"/>
    </row>
    <row r="97" spans="1:14" ht="15.75">
      <c r="A97" s="3">
        <v>11</v>
      </c>
      <c r="B97" s="3">
        <v>1964</v>
      </c>
      <c r="C97" s="6">
        <f t="shared" si="0"/>
        <v>23682</v>
      </c>
      <c r="D97" s="3">
        <v>61.06</v>
      </c>
      <c r="E97" s="3">
        <v>6</v>
      </c>
      <c r="F97" s="3">
        <v>2026</v>
      </c>
      <c r="G97" s="6">
        <f t="shared" si="1"/>
        <v>46174</v>
      </c>
      <c r="H97" s="170"/>
      <c r="I97" s="171"/>
      <c r="J97" s="171"/>
      <c r="K97" s="171"/>
      <c r="L97" s="171"/>
      <c r="M97" s="171"/>
      <c r="N97" s="172"/>
    </row>
    <row r="98" spans="1:14" ht="15.75">
      <c r="A98" s="3">
        <v>12</v>
      </c>
      <c r="B98" s="3">
        <v>1964</v>
      </c>
      <c r="C98" s="6">
        <f t="shared" si="0"/>
        <v>23712</v>
      </c>
      <c r="D98" s="3">
        <v>61.06</v>
      </c>
      <c r="E98" s="3">
        <v>7</v>
      </c>
      <c r="F98" s="3">
        <v>2026</v>
      </c>
      <c r="G98" s="6">
        <f t="shared" si="1"/>
        <v>46204</v>
      </c>
      <c r="H98" s="170"/>
      <c r="I98" s="171"/>
      <c r="J98" s="171"/>
      <c r="K98" s="171"/>
      <c r="L98" s="171"/>
      <c r="M98" s="171"/>
      <c r="N98" s="172"/>
    </row>
    <row r="99" spans="1:14" ht="15.75">
      <c r="A99" s="3">
        <v>1</v>
      </c>
      <c r="B99" s="3">
        <v>1965</v>
      </c>
      <c r="C99" s="6">
        <f t="shared" si="0"/>
        <v>23743</v>
      </c>
      <c r="D99" s="3">
        <v>61.06</v>
      </c>
      <c r="E99" s="3">
        <v>8</v>
      </c>
      <c r="F99" s="3">
        <v>2026</v>
      </c>
      <c r="G99" s="6">
        <f t="shared" si="1"/>
        <v>46235</v>
      </c>
      <c r="H99" s="170"/>
      <c r="I99" s="171"/>
      <c r="J99" s="171"/>
      <c r="K99" s="171"/>
      <c r="L99" s="171"/>
      <c r="M99" s="171"/>
      <c r="N99" s="172"/>
    </row>
    <row r="100" spans="1:14" ht="15.75">
      <c r="A100" s="3">
        <v>2</v>
      </c>
      <c r="B100" s="3">
        <v>1965</v>
      </c>
      <c r="C100" s="6">
        <f t="shared" si="0"/>
        <v>23774</v>
      </c>
      <c r="D100" s="3">
        <v>61.06</v>
      </c>
      <c r="E100" s="3">
        <v>9</v>
      </c>
      <c r="F100" s="3">
        <v>2026</v>
      </c>
      <c r="G100" s="6">
        <f t="shared" si="1"/>
        <v>46266</v>
      </c>
      <c r="H100" s="170"/>
      <c r="I100" s="171"/>
      <c r="J100" s="171"/>
      <c r="K100" s="171"/>
      <c r="L100" s="171"/>
      <c r="M100" s="171"/>
      <c r="N100" s="172"/>
    </row>
    <row r="101" spans="1:14" ht="15.75">
      <c r="A101" s="3">
        <v>3</v>
      </c>
      <c r="B101" s="3">
        <v>1965</v>
      </c>
      <c r="C101" s="6">
        <f t="shared" si="0"/>
        <v>23802</v>
      </c>
      <c r="D101" s="3">
        <v>61.06</v>
      </c>
      <c r="E101" s="3">
        <v>10</v>
      </c>
      <c r="F101" s="3">
        <v>2026</v>
      </c>
      <c r="G101" s="6">
        <f t="shared" si="1"/>
        <v>46296</v>
      </c>
      <c r="H101" s="170"/>
      <c r="I101" s="171"/>
      <c r="J101" s="171"/>
      <c r="K101" s="171"/>
      <c r="L101" s="171"/>
      <c r="M101" s="171"/>
      <c r="N101" s="172"/>
    </row>
    <row r="102" spans="1:14" ht="15.75">
      <c r="A102" s="3">
        <v>4</v>
      </c>
      <c r="B102" s="3">
        <v>1965</v>
      </c>
      <c r="C102" s="6">
        <f t="shared" si="0"/>
        <v>23833</v>
      </c>
      <c r="D102" s="3">
        <v>61.06</v>
      </c>
      <c r="E102" s="3">
        <v>11</v>
      </c>
      <c r="F102" s="3">
        <v>2026</v>
      </c>
      <c r="G102" s="6">
        <f t="shared" si="1"/>
        <v>46327</v>
      </c>
      <c r="H102" s="170"/>
      <c r="I102" s="171"/>
      <c r="J102" s="171"/>
      <c r="K102" s="171"/>
      <c r="L102" s="171"/>
      <c r="M102" s="171"/>
      <c r="N102" s="172"/>
    </row>
    <row r="103" spans="1:14" ht="15.75">
      <c r="A103" s="3">
        <v>5</v>
      </c>
      <c r="B103" s="3">
        <v>1965</v>
      </c>
      <c r="C103" s="6">
        <f t="shared" si="0"/>
        <v>23863</v>
      </c>
      <c r="D103" s="3">
        <v>61.06</v>
      </c>
      <c r="E103" s="3">
        <v>12</v>
      </c>
      <c r="F103" s="3">
        <v>2026</v>
      </c>
      <c r="G103" s="6">
        <f t="shared" si="1"/>
        <v>46357</v>
      </c>
      <c r="H103" s="170"/>
      <c r="I103" s="171"/>
      <c r="J103" s="171"/>
      <c r="K103" s="171"/>
      <c r="L103" s="171"/>
      <c r="M103" s="171"/>
      <c r="N103" s="172"/>
    </row>
    <row r="104" spans="1:14" ht="15.75">
      <c r="A104" s="3">
        <v>6</v>
      </c>
      <c r="B104" s="3">
        <v>1965</v>
      </c>
      <c r="C104" s="6">
        <f t="shared" si="0"/>
        <v>23894</v>
      </c>
      <c r="D104" s="3">
        <v>61.06</v>
      </c>
      <c r="E104" s="2">
        <v>1</v>
      </c>
      <c r="F104" s="3">
        <v>2027</v>
      </c>
      <c r="G104" s="6">
        <f t="shared" si="1"/>
        <v>46388</v>
      </c>
      <c r="H104" s="170"/>
      <c r="I104" s="171"/>
      <c r="J104" s="171"/>
      <c r="K104" s="171"/>
      <c r="L104" s="171"/>
      <c r="M104" s="171"/>
      <c r="N104" s="172"/>
    </row>
    <row r="105" spans="1:14" ht="15.75">
      <c r="A105" s="3">
        <v>7</v>
      </c>
      <c r="B105" s="3">
        <v>1965</v>
      </c>
      <c r="C105" s="6">
        <f t="shared" si="0"/>
        <v>23924</v>
      </c>
      <c r="D105" s="3">
        <v>61.09</v>
      </c>
      <c r="E105" s="3">
        <v>5</v>
      </c>
      <c r="F105" s="3">
        <v>2027</v>
      </c>
      <c r="G105" s="6">
        <f t="shared" si="1"/>
        <v>46508</v>
      </c>
      <c r="H105" s="170"/>
      <c r="I105" s="171"/>
      <c r="J105" s="171"/>
      <c r="K105" s="171"/>
      <c r="L105" s="171"/>
      <c r="M105" s="171"/>
      <c r="N105" s="172"/>
    </row>
    <row r="106" spans="1:14" ht="15.75">
      <c r="A106" s="3">
        <v>8</v>
      </c>
      <c r="B106" s="3">
        <v>1965</v>
      </c>
      <c r="C106" s="6">
        <f t="shared" si="0"/>
        <v>23955</v>
      </c>
      <c r="D106" s="3">
        <v>61.09</v>
      </c>
      <c r="E106" s="3">
        <v>6</v>
      </c>
      <c r="F106" s="3">
        <v>2027</v>
      </c>
      <c r="G106" s="6">
        <f t="shared" si="1"/>
        <v>46539</v>
      </c>
      <c r="H106" s="170"/>
      <c r="I106" s="171"/>
      <c r="J106" s="171"/>
      <c r="K106" s="171"/>
      <c r="L106" s="171"/>
      <c r="M106" s="171"/>
      <c r="N106" s="172"/>
    </row>
    <row r="107" spans="1:14" ht="15.75">
      <c r="A107" s="3">
        <v>9</v>
      </c>
      <c r="B107" s="3">
        <v>1965</v>
      </c>
      <c r="C107" s="6">
        <f t="shared" si="0"/>
        <v>23986</v>
      </c>
      <c r="D107" s="3">
        <v>61.09</v>
      </c>
      <c r="E107" s="3">
        <v>7</v>
      </c>
      <c r="F107" s="3">
        <v>2027</v>
      </c>
      <c r="G107" s="6">
        <f t="shared" si="1"/>
        <v>46569</v>
      </c>
      <c r="H107" s="170"/>
      <c r="I107" s="171"/>
      <c r="J107" s="171"/>
      <c r="K107" s="171"/>
      <c r="L107" s="171"/>
      <c r="M107" s="171"/>
      <c r="N107" s="172"/>
    </row>
    <row r="108" spans="1:14" ht="15.75">
      <c r="A108" s="3">
        <v>10</v>
      </c>
      <c r="B108" s="3">
        <v>1965</v>
      </c>
      <c r="C108" s="6">
        <f t="shared" si="0"/>
        <v>24016</v>
      </c>
      <c r="D108" s="3">
        <v>61.09</v>
      </c>
      <c r="E108" s="3">
        <v>8</v>
      </c>
      <c r="F108" s="3">
        <v>2027</v>
      </c>
      <c r="G108" s="6">
        <f t="shared" si="1"/>
        <v>46600</v>
      </c>
      <c r="H108" s="170"/>
      <c r="I108" s="171"/>
      <c r="J108" s="171"/>
      <c r="K108" s="171"/>
      <c r="L108" s="171"/>
      <c r="M108" s="171"/>
      <c r="N108" s="172"/>
    </row>
    <row r="109" spans="1:14" ht="15.75">
      <c r="A109" s="3">
        <v>11</v>
      </c>
      <c r="B109" s="3">
        <v>1965</v>
      </c>
      <c r="C109" s="6">
        <f t="shared" si="0"/>
        <v>24047</v>
      </c>
      <c r="D109" s="3">
        <v>61.09</v>
      </c>
      <c r="E109" s="3">
        <v>9</v>
      </c>
      <c r="F109" s="3">
        <v>2027</v>
      </c>
      <c r="G109" s="6">
        <f t="shared" si="1"/>
        <v>46631</v>
      </c>
      <c r="H109" s="170"/>
      <c r="I109" s="171"/>
      <c r="J109" s="171"/>
      <c r="K109" s="171"/>
      <c r="L109" s="171"/>
      <c r="M109" s="171"/>
      <c r="N109" s="172"/>
    </row>
    <row r="110" spans="1:14" ht="15.75">
      <c r="A110" s="3">
        <v>12</v>
      </c>
      <c r="B110" s="3">
        <v>1965</v>
      </c>
      <c r="C110" s="6">
        <f t="shared" si="0"/>
        <v>24077</v>
      </c>
      <c r="D110" s="3">
        <v>61.09</v>
      </c>
      <c r="E110" s="3">
        <v>10</v>
      </c>
      <c r="F110" s="3">
        <v>2027</v>
      </c>
      <c r="G110" s="6">
        <f t="shared" si="1"/>
        <v>46661</v>
      </c>
      <c r="H110" s="173"/>
      <c r="I110" s="174"/>
      <c r="J110" s="174"/>
      <c r="K110" s="174"/>
      <c r="L110" s="174"/>
      <c r="M110" s="174"/>
      <c r="N110" s="175"/>
    </row>
    <row r="111" spans="1:14" ht="15.75">
      <c r="A111" s="3">
        <v>1</v>
      </c>
      <c r="B111" s="3">
        <v>1966</v>
      </c>
      <c r="C111" s="6">
        <f t="shared" si="0"/>
        <v>24108</v>
      </c>
      <c r="D111" s="3">
        <v>61.09</v>
      </c>
      <c r="E111" s="3">
        <v>11</v>
      </c>
      <c r="F111" s="3">
        <v>2027</v>
      </c>
      <c r="G111" s="6">
        <f t="shared" si="1"/>
        <v>46692</v>
      </c>
      <c r="H111" s="3">
        <v>1</v>
      </c>
      <c r="I111" s="3">
        <v>1966</v>
      </c>
      <c r="J111" s="6">
        <f>DATE(I111,H111,1)</f>
        <v>24108</v>
      </c>
      <c r="K111" s="3">
        <v>55.04</v>
      </c>
      <c r="L111" s="3">
        <v>6</v>
      </c>
      <c r="M111" s="3">
        <v>2021</v>
      </c>
      <c r="N111" s="6">
        <f>DATE(M111,L111,1)</f>
        <v>44348</v>
      </c>
    </row>
    <row r="112" spans="1:14" ht="15.75">
      <c r="A112" s="3">
        <v>2</v>
      </c>
      <c r="B112" s="3">
        <v>1966</v>
      </c>
      <c r="C112" s="6">
        <f t="shared" si="0"/>
        <v>24139</v>
      </c>
      <c r="D112" s="3">
        <v>61.09</v>
      </c>
      <c r="E112" s="3">
        <v>12</v>
      </c>
      <c r="F112" s="3">
        <v>2027</v>
      </c>
      <c r="G112" s="6">
        <f t="shared" si="1"/>
        <v>46722</v>
      </c>
      <c r="H112" s="3">
        <v>2</v>
      </c>
      <c r="I112" s="3">
        <v>1966</v>
      </c>
      <c r="J112" s="6">
        <f t="shared" ref="J112:J175" si="2">DATE(I112,H112,1)</f>
        <v>24139</v>
      </c>
      <c r="K112" s="3">
        <v>55.04</v>
      </c>
      <c r="L112" s="3">
        <v>7</v>
      </c>
      <c r="M112" s="3">
        <v>2021</v>
      </c>
      <c r="N112" s="6">
        <f t="shared" ref="N112:N175" si="3">DATE(M112,L112,1)</f>
        <v>44378</v>
      </c>
    </row>
    <row r="113" spans="1:14" ht="15.75">
      <c r="A113" s="3">
        <v>3</v>
      </c>
      <c r="B113" s="3">
        <v>1966</v>
      </c>
      <c r="C113" s="6">
        <f t="shared" si="0"/>
        <v>24167</v>
      </c>
      <c r="D113" s="3">
        <v>61.09</v>
      </c>
      <c r="E113" s="2">
        <v>1</v>
      </c>
      <c r="F113" s="3">
        <v>2028</v>
      </c>
      <c r="G113" s="6">
        <f t="shared" si="1"/>
        <v>46753</v>
      </c>
      <c r="H113" s="3">
        <v>3</v>
      </c>
      <c r="I113" s="3">
        <v>1966</v>
      </c>
      <c r="J113" s="6">
        <f t="shared" si="2"/>
        <v>24167</v>
      </c>
      <c r="K113" s="3">
        <v>55.04</v>
      </c>
      <c r="L113" s="3">
        <v>8</v>
      </c>
      <c r="M113" s="3">
        <v>2021</v>
      </c>
      <c r="N113" s="6">
        <f t="shared" si="3"/>
        <v>44409</v>
      </c>
    </row>
    <row r="114" spans="1:14" ht="15.75">
      <c r="A114" s="3">
        <v>4</v>
      </c>
      <c r="B114" s="3">
        <v>1966</v>
      </c>
      <c r="C114" s="6">
        <f t="shared" si="0"/>
        <v>24198</v>
      </c>
      <c r="D114" s="3">
        <v>62</v>
      </c>
      <c r="E114" s="3">
        <v>5</v>
      </c>
      <c r="F114" s="3">
        <v>2028</v>
      </c>
      <c r="G114" s="6">
        <f t="shared" si="1"/>
        <v>46874</v>
      </c>
      <c r="H114" s="3">
        <v>4</v>
      </c>
      <c r="I114" s="3">
        <v>1966</v>
      </c>
      <c r="J114" s="6">
        <f t="shared" si="2"/>
        <v>24198</v>
      </c>
      <c r="K114" s="3">
        <v>55.04</v>
      </c>
      <c r="L114" s="3">
        <v>9</v>
      </c>
      <c r="M114" s="3">
        <v>2021</v>
      </c>
      <c r="N114" s="6">
        <f t="shared" si="3"/>
        <v>44440</v>
      </c>
    </row>
    <row r="115" spans="1:14" ht="15.75">
      <c r="A115" s="3">
        <v>5</v>
      </c>
      <c r="B115" s="3">
        <v>1966</v>
      </c>
      <c r="C115" s="6">
        <f t="shared" si="0"/>
        <v>24228</v>
      </c>
      <c r="D115" s="3">
        <v>62</v>
      </c>
      <c r="E115" s="3">
        <v>6</v>
      </c>
      <c r="F115" s="3">
        <v>2028</v>
      </c>
      <c r="G115" s="6">
        <f t="shared" si="1"/>
        <v>46905</v>
      </c>
      <c r="H115" s="3">
        <v>5</v>
      </c>
      <c r="I115" s="3">
        <v>1966</v>
      </c>
      <c r="J115" s="6">
        <f t="shared" si="2"/>
        <v>24228</v>
      </c>
      <c r="K115" s="3">
        <v>55.04</v>
      </c>
      <c r="L115" s="3">
        <v>10</v>
      </c>
      <c r="M115" s="3">
        <v>2021</v>
      </c>
      <c r="N115" s="6">
        <f t="shared" si="3"/>
        <v>44470</v>
      </c>
    </row>
    <row r="116" spans="1:14" ht="15.75">
      <c r="A116" s="3">
        <v>6</v>
      </c>
      <c r="B116" s="3">
        <v>1966</v>
      </c>
      <c r="C116" s="6">
        <f t="shared" ref="C116:C179" si="4">DATE(B116,A116,1)</f>
        <v>24259</v>
      </c>
      <c r="D116" s="3">
        <v>62</v>
      </c>
      <c r="E116" s="3">
        <v>7</v>
      </c>
      <c r="F116" s="3">
        <v>2028</v>
      </c>
      <c r="G116" s="6">
        <f t="shared" ref="G116:G179" si="5">DATE(F116,E116,1)</f>
        <v>46935</v>
      </c>
      <c r="H116" s="3">
        <v>6</v>
      </c>
      <c r="I116" s="3">
        <v>1966</v>
      </c>
      <c r="J116" s="6">
        <f t="shared" si="2"/>
        <v>24259</v>
      </c>
      <c r="K116" s="3">
        <v>55.04</v>
      </c>
      <c r="L116" s="3">
        <v>11</v>
      </c>
      <c r="M116" s="3">
        <v>2021</v>
      </c>
      <c r="N116" s="6">
        <f t="shared" si="3"/>
        <v>44501</v>
      </c>
    </row>
    <row r="117" spans="1:14" ht="15.75">
      <c r="A117" s="3">
        <v>7</v>
      </c>
      <c r="B117" s="3">
        <v>1966</v>
      </c>
      <c r="C117" s="6">
        <f t="shared" si="4"/>
        <v>24289</v>
      </c>
      <c r="D117" s="3">
        <v>62</v>
      </c>
      <c r="E117" s="3">
        <v>8</v>
      </c>
      <c r="F117" s="3">
        <v>2028</v>
      </c>
      <c r="G117" s="6">
        <f t="shared" si="5"/>
        <v>46966</v>
      </c>
      <c r="H117" s="3">
        <v>7</v>
      </c>
      <c r="I117" s="3">
        <v>1966</v>
      </c>
      <c r="J117" s="6">
        <f t="shared" si="2"/>
        <v>24289</v>
      </c>
      <c r="K117" s="3">
        <v>55.04</v>
      </c>
      <c r="L117" s="3">
        <v>12</v>
      </c>
      <c r="M117" s="3">
        <v>2021</v>
      </c>
      <c r="N117" s="6">
        <f t="shared" si="3"/>
        <v>44531</v>
      </c>
    </row>
    <row r="118" spans="1:14" ht="15.75">
      <c r="A118" s="3">
        <v>8</v>
      </c>
      <c r="B118" s="3">
        <v>1966</v>
      </c>
      <c r="C118" s="6">
        <f t="shared" si="4"/>
        <v>24320</v>
      </c>
      <c r="D118" s="3">
        <v>62</v>
      </c>
      <c r="E118" s="3">
        <v>9</v>
      </c>
      <c r="F118" s="3">
        <v>2028</v>
      </c>
      <c r="G118" s="6">
        <f t="shared" si="5"/>
        <v>46997</v>
      </c>
      <c r="H118" s="3">
        <v>8</v>
      </c>
      <c r="I118" s="3">
        <v>1966</v>
      </c>
      <c r="J118" s="6">
        <f t="shared" si="2"/>
        <v>24320</v>
      </c>
      <c r="K118" s="3">
        <v>55.04</v>
      </c>
      <c r="L118" s="2">
        <v>1</v>
      </c>
      <c r="M118" s="3">
        <v>2022</v>
      </c>
      <c r="N118" s="6">
        <f t="shared" si="3"/>
        <v>44562</v>
      </c>
    </row>
    <row r="119" spans="1:14" ht="15.75">
      <c r="A119" s="3">
        <v>9</v>
      </c>
      <c r="B119" s="3">
        <v>1966</v>
      </c>
      <c r="C119" s="6">
        <f t="shared" si="4"/>
        <v>24351</v>
      </c>
      <c r="D119" s="3">
        <v>62</v>
      </c>
      <c r="E119" s="3">
        <v>10</v>
      </c>
      <c r="F119" s="3">
        <v>2028</v>
      </c>
      <c r="G119" s="6">
        <f t="shared" si="5"/>
        <v>47027</v>
      </c>
      <c r="H119" s="3">
        <v>9</v>
      </c>
      <c r="I119" s="3">
        <v>1966</v>
      </c>
      <c r="J119" s="6">
        <f t="shared" si="2"/>
        <v>24351</v>
      </c>
      <c r="K119" s="3">
        <v>55.08</v>
      </c>
      <c r="L119" s="3">
        <v>6</v>
      </c>
      <c r="M119" s="3">
        <v>2022</v>
      </c>
      <c r="N119" s="6">
        <f t="shared" si="3"/>
        <v>44713</v>
      </c>
    </row>
    <row r="120" spans="1:14" ht="15.75">
      <c r="A120" s="3">
        <v>10</v>
      </c>
      <c r="B120" s="3">
        <v>1966</v>
      </c>
      <c r="C120" s="6">
        <f t="shared" si="4"/>
        <v>24381</v>
      </c>
      <c r="D120" s="3">
        <v>62</v>
      </c>
      <c r="E120" s="3">
        <v>11</v>
      </c>
      <c r="F120" s="3">
        <v>2028</v>
      </c>
      <c r="G120" s="6">
        <f t="shared" si="5"/>
        <v>47058</v>
      </c>
      <c r="H120" s="3">
        <v>10</v>
      </c>
      <c r="I120" s="3">
        <v>1966</v>
      </c>
      <c r="J120" s="6">
        <f t="shared" si="2"/>
        <v>24381</v>
      </c>
      <c r="K120" s="3">
        <v>55.08</v>
      </c>
      <c r="L120" s="3">
        <v>7</v>
      </c>
      <c r="M120" s="3">
        <v>2022</v>
      </c>
      <c r="N120" s="6">
        <f t="shared" si="3"/>
        <v>44743</v>
      </c>
    </row>
    <row r="121" spans="1:14" ht="15.75">
      <c r="A121" s="3">
        <v>11</v>
      </c>
      <c r="B121" s="3">
        <v>1966</v>
      </c>
      <c r="C121" s="6">
        <f t="shared" si="4"/>
        <v>24412</v>
      </c>
      <c r="D121" s="3">
        <v>62</v>
      </c>
      <c r="E121" s="3">
        <v>12</v>
      </c>
      <c r="F121" s="3">
        <v>2028</v>
      </c>
      <c r="G121" s="6">
        <f t="shared" si="5"/>
        <v>47088</v>
      </c>
      <c r="H121" s="3">
        <v>11</v>
      </c>
      <c r="I121" s="3">
        <v>1966</v>
      </c>
      <c r="J121" s="6">
        <f t="shared" si="2"/>
        <v>24412</v>
      </c>
      <c r="K121" s="3">
        <v>55.08</v>
      </c>
      <c r="L121" s="3">
        <v>8</v>
      </c>
      <c r="M121" s="3">
        <v>2022</v>
      </c>
      <c r="N121" s="6">
        <f t="shared" si="3"/>
        <v>44774</v>
      </c>
    </row>
    <row r="122" spans="1:14" ht="15.75">
      <c r="A122" s="3">
        <v>12</v>
      </c>
      <c r="B122" s="3">
        <v>1966</v>
      </c>
      <c r="C122" s="6">
        <f t="shared" si="4"/>
        <v>24442</v>
      </c>
      <c r="D122" s="3">
        <v>62</v>
      </c>
      <c r="E122" s="3">
        <v>1</v>
      </c>
      <c r="F122" s="3">
        <v>2029</v>
      </c>
      <c r="G122" s="6">
        <f t="shared" si="5"/>
        <v>47119</v>
      </c>
      <c r="H122" s="3">
        <v>12</v>
      </c>
      <c r="I122" s="3">
        <v>1966</v>
      </c>
      <c r="J122" s="6">
        <f t="shared" si="2"/>
        <v>24442</v>
      </c>
      <c r="K122" s="3">
        <v>55.08</v>
      </c>
      <c r="L122" s="3">
        <v>9</v>
      </c>
      <c r="M122" s="3">
        <v>2022</v>
      </c>
      <c r="N122" s="6">
        <f t="shared" si="3"/>
        <v>44805</v>
      </c>
    </row>
    <row r="123" spans="1:14" ht="15.75">
      <c r="A123" s="3">
        <v>1</v>
      </c>
      <c r="B123" s="3">
        <v>1967</v>
      </c>
      <c r="C123" s="6">
        <f t="shared" si="4"/>
        <v>24473</v>
      </c>
      <c r="D123" s="3">
        <v>62</v>
      </c>
      <c r="E123" s="3">
        <v>2</v>
      </c>
      <c r="F123" s="3">
        <v>2029</v>
      </c>
      <c r="G123" s="6">
        <f t="shared" si="5"/>
        <v>47150</v>
      </c>
      <c r="H123" s="3">
        <v>1</v>
      </c>
      <c r="I123" s="3">
        <v>1967</v>
      </c>
      <c r="J123" s="6">
        <f t="shared" si="2"/>
        <v>24473</v>
      </c>
      <c r="K123" s="3">
        <v>55.08</v>
      </c>
      <c r="L123" s="3">
        <v>10</v>
      </c>
      <c r="M123" s="3">
        <v>2022</v>
      </c>
      <c r="N123" s="6">
        <f t="shared" si="3"/>
        <v>44835</v>
      </c>
    </row>
    <row r="124" spans="1:14" ht="15.75">
      <c r="A124" s="3">
        <v>2</v>
      </c>
      <c r="B124" s="3">
        <v>1967</v>
      </c>
      <c r="C124" s="6">
        <f t="shared" si="4"/>
        <v>24504</v>
      </c>
      <c r="D124" s="3">
        <v>62</v>
      </c>
      <c r="E124" s="3">
        <v>3</v>
      </c>
      <c r="F124" s="3">
        <v>2029</v>
      </c>
      <c r="G124" s="6">
        <f t="shared" si="5"/>
        <v>47178</v>
      </c>
      <c r="H124" s="3">
        <v>2</v>
      </c>
      <c r="I124" s="3">
        <v>1967</v>
      </c>
      <c r="J124" s="6">
        <f t="shared" si="2"/>
        <v>24504</v>
      </c>
      <c r="K124" s="3">
        <v>55.08</v>
      </c>
      <c r="L124" s="3">
        <v>11</v>
      </c>
      <c r="M124" s="3">
        <v>2022</v>
      </c>
      <c r="N124" s="6">
        <f t="shared" si="3"/>
        <v>44866</v>
      </c>
    </row>
    <row r="125" spans="1:14" ht="15.75">
      <c r="A125" s="3">
        <v>3</v>
      </c>
      <c r="B125" s="3">
        <v>1967</v>
      </c>
      <c r="C125" s="6">
        <f t="shared" si="4"/>
        <v>24532</v>
      </c>
      <c r="D125" s="3">
        <v>62</v>
      </c>
      <c r="E125" s="3">
        <v>4</v>
      </c>
      <c r="F125" s="3">
        <v>2029</v>
      </c>
      <c r="G125" s="6">
        <f t="shared" si="5"/>
        <v>47209</v>
      </c>
      <c r="H125" s="3">
        <v>3</v>
      </c>
      <c r="I125" s="3">
        <v>1967</v>
      </c>
      <c r="J125" s="6">
        <f t="shared" si="2"/>
        <v>24532</v>
      </c>
      <c r="K125" s="3">
        <v>55.08</v>
      </c>
      <c r="L125" s="3">
        <v>12</v>
      </c>
      <c r="M125" s="3">
        <v>2022</v>
      </c>
      <c r="N125" s="6">
        <f t="shared" si="3"/>
        <v>44896</v>
      </c>
    </row>
    <row r="126" spans="1:14" ht="15.75">
      <c r="A126" s="3">
        <v>4</v>
      </c>
      <c r="B126" s="3">
        <v>1967</v>
      </c>
      <c r="C126" s="6">
        <f t="shared" si="4"/>
        <v>24563</v>
      </c>
      <c r="D126" s="3">
        <v>62</v>
      </c>
      <c r="E126" s="3">
        <v>5</v>
      </c>
      <c r="F126" s="3">
        <v>2029</v>
      </c>
      <c r="G126" s="6">
        <f t="shared" si="5"/>
        <v>47239</v>
      </c>
      <c r="H126" s="3">
        <v>4</v>
      </c>
      <c r="I126" s="3">
        <v>1967</v>
      </c>
      <c r="J126" s="6">
        <f t="shared" si="2"/>
        <v>24563</v>
      </c>
      <c r="K126" s="3">
        <v>55.08</v>
      </c>
      <c r="L126" s="2">
        <v>1</v>
      </c>
      <c r="M126" s="3">
        <v>2023</v>
      </c>
      <c r="N126" s="6">
        <f t="shared" si="3"/>
        <v>44927</v>
      </c>
    </row>
    <row r="127" spans="1:14" ht="15.75">
      <c r="A127" s="3">
        <v>5</v>
      </c>
      <c r="B127" s="3">
        <v>1967</v>
      </c>
      <c r="C127" s="6">
        <f t="shared" si="4"/>
        <v>24593</v>
      </c>
      <c r="D127" s="3">
        <v>62</v>
      </c>
      <c r="E127" s="3">
        <v>6</v>
      </c>
      <c r="F127" s="3">
        <v>2029</v>
      </c>
      <c r="G127" s="6">
        <f t="shared" si="5"/>
        <v>47270</v>
      </c>
      <c r="H127" s="3">
        <v>5</v>
      </c>
      <c r="I127" s="3">
        <v>1967</v>
      </c>
      <c r="J127" s="6">
        <f t="shared" si="2"/>
        <v>24593</v>
      </c>
      <c r="K127" s="3">
        <v>56</v>
      </c>
      <c r="L127" s="3">
        <v>6</v>
      </c>
      <c r="M127" s="3">
        <v>2023</v>
      </c>
      <c r="N127" s="6">
        <f t="shared" si="3"/>
        <v>45078</v>
      </c>
    </row>
    <row r="128" spans="1:14" ht="15.75">
      <c r="A128" s="3">
        <v>6</v>
      </c>
      <c r="B128" s="3">
        <v>1967</v>
      </c>
      <c r="C128" s="6">
        <f t="shared" si="4"/>
        <v>24624</v>
      </c>
      <c r="D128" s="3">
        <v>62</v>
      </c>
      <c r="E128" s="3">
        <v>7</v>
      </c>
      <c r="F128" s="3">
        <v>2029</v>
      </c>
      <c r="G128" s="6">
        <f t="shared" si="5"/>
        <v>47300</v>
      </c>
      <c r="H128" s="3">
        <v>6</v>
      </c>
      <c r="I128" s="3">
        <v>1967</v>
      </c>
      <c r="J128" s="6">
        <f t="shared" si="2"/>
        <v>24624</v>
      </c>
      <c r="K128" s="3">
        <v>56</v>
      </c>
      <c r="L128" s="3">
        <v>7</v>
      </c>
      <c r="M128" s="3">
        <v>2023</v>
      </c>
      <c r="N128" s="6">
        <f t="shared" si="3"/>
        <v>45108</v>
      </c>
    </row>
    <row r="129" spans="1:14" ht="15.75">
      <c r="A129" s="3">
        <v>7</v>
      </c>
      <c r="B129" s="3">
        <v>1967</v>
      </c>
      <c r="C129" s="6">
        <f t="shared" si="4"/>
        <v>24654</v>
      </c>
      <c r="D129" s="3">
        <v>62</v>
      </c>
      <c r="E129" s="3">
        <v>8</v>
      </c>
      <c r="F129" s="3">
        <v>2029</v>
      </c>
      <c r="G129" s="6">
        <f t="shared" si="5"/>
        <v>47331</v>
      </c>
      <c r="H129" s="3">
        <v>7</v>
      </c>
      <c r="I129" s="3">
        <v>1967</v>
      </c>
      <c r="J129" s="6">
        <f t="shared" si="2"/>
        <v>24654</v>
      </c>
      <c r="K129" s="3">
        <v>56</v>
      </c>
      <c r="L129" s="3">
        <v>8</v>
      </c>
      <c r="M129" s="3">
        <v>2023</v>
      </c>
      <c r="N129" s="6">
        <f t="shared" si="3"/>
        <v>45139</v>
      </c>
    </row>
    <row r="130" spans="1:14" ht="15.75">
      <c r="A130" s="3">
        <v>8</v>
      </c>
      <c r="B130" s="3">
        <v>1967</v>
      </c>
      <c r="C130" s="6">
        <f t="shared" si="4"/>
        <v>24685</v>
      </c>
      <c r="D130" s="3">
        <v>62</v>
      </c>
      <c r="E130" s="3">
        <v>9</v>
      </c>
      <c r="F130" s="3">
        <v>2029</v>
      </c>
      <c r="G130" s="6">
        <f t="shared" si="5"/>
        <v>47362</v>
      </c>
      <c r="H130" s="3">
        <v>8</v>
      </c>
      <c r="I130" s="3">
        <v>1967</v>
      </c>
      <c r="J130" s="6">
        <f t="shared" si="2"/>
        <v>24685</v>
      </c>
      <c r="K130" s="3">
        <v>56</v>
      </c>
      <c r="L130" s="3">
        <v>9</v>
      </c>
      <c r="M130" s="3">
        <v>2023</v>
      </c>
      <c r="N130" s="6">
        <f t="shared" si="3"/>
        <v>45170</v>
      </c>
    </row>
    <row r="131" spans="1:14" ht="15.75">
      <c r="A131" s="3">
        <v>9</v>
      </c>
      <c r="B131" s="3">
        <v>1967</v>
      </c>
      <c r="C131" s="6">
        <f t="shared" si="4"/>
        <v>24716</v>
      </c>
      <c r="D131" s="3">
        <v>62</v>
      </c>
      <c r="E131" s="3">
        <v>10</v>
      </c>
      <c r="F131" s="3">
        <v>2029</v>
      </c>
      <c r="G131" s="6">
        <f t="shared" si="5"/>
        <v>47392</v>
      </c>
      <c r="H131" s="3">
        <v>9</v>
      </c>
      <c r="I131" s="3">
        <v>1967</v>
      </c>
      <c r="J131" s="6">
        <f t="shared" si="2"/>
        <v>24716</v>
      </c>
      <c r="K131" s="3">
        <v>56</v>
      </c>
      <c r="L131" s="3">
        <v>10</v>
      </c>
      <c r="M131" s="3">
        <v>2023</v>
      </c>
      <c r="N131" s="6">
        <f t="shared" si="3"/>
        <v>45200</v>
      </c>
    </row>
    <row r="132" spans="1:14" ht="15.75">
      <c r="A132" s="3">
        <v>10</v>
      </c>
      <c r="B132" s="3">
        <v>1967</v>
      </c>
      <c r="C132" s="6">
        <f t="shared" si="4"/>
        <v>24746</v>
      </c>
      <c r="D132" s="3">
        <v>62</v>
      </c>
      <c r="E132" s="3">
        <v>11</v>
      </c>
      <c r="F132" s="3">
        <v>2029</v>
      </c>
      <c r="G132" s="6">
        <f t="shared" si="5"/>
        <v>47423</v>
      </c>
      <c r="H132" s="3">
        <v>10</v>
      </c>
      <c r="I132" s="3">
        <v>1967</v>
      </c>
      <c r="J132" s="6">
        <f t="shared" si="2"/>
        <v>24746</v>
      </c>
      <c r="K132" s="3">
        <v>56</v>
      </c>
      <c r="L132" s="3">
        <v>11</v>
      </c>
      <c r="M132" s="3">
        <v>2023</v>
      </c>
      <c r="N132" s="6">
        <f t="shared" si="3"/>
        <v>45231</v>
      </c>
    </row>
    <row r="133" spans="1:14" ht="15.75">
      <c r="A133" s="3">
        <v>11</v>
      </c>
      <c r="B133" s="3">
        <v>1967</v>
      </c>
      <c r="C133" s="6">
        <f t="shared" si="4"/>
        <v>24777</v>
      </c>
      <c r="D133" s="3">
        <v>62</v>
      </c>
      <c r="E133" s="3">
        <v>12</v>
      </c>
      <c r="F133" s="3">
        <v>2029</v>
      </c>
      <c r="G133" s="6">
        <f t="shared" si="5"/>
        <v>47453</v>
      </c>
      <c r="H133" s="3">
        <v>11</v>
      </c>
      <c r="I133" s="3">
        <v>1967</v>
      </c>
      <c r="J133" s="6">
        <f t="shared" si="2"/>
        <v>24777</v>
      </c>
      <c r="K133" s="3">
        <v>56</v>
      </c>
      <c r="L133" s="3">
        <v>12</v>
      </c>
      <c r="M133" s="3">
        <v>2023</v>
      </c>
      <c r="N133" s="6">
        <f t="shared" si="3"/>
        <v>45261</v>
      </c>
    </row>
    <row r="134" spans="1:14" ht="15.75">
      <c r="A134" s="3">
        <v>12</v>
      </c>
      <c r="B134" s="3">
        <v>1967</v>
      </c>
      <c r="C134" s="6">
        <f t="shared" si="4"/>
        <v>24807</v>
      </c>
      <c r="D134" s="3">
        <v>62</v>
      </c>
      <c r="E134" s="3">
        <v>1</v>
      </c>
      <c r="F134" s="3">
        <v>2030</v>
      </c>
      <c r="G134" s="6">
        <f t="shared" si="5"/>
        <v>47484</v>
      </c>
      <c r="H134" s="3">
        <v>12</v>
      </c>
      <c r="I134" s="3">
        <v>1967</v>
      </c>
      <c r="J134" s="6">
        <f t="shared" si="2"/>
        <v>24807</v>
      </c>
      <c r="K134" s="3">
        <v>56</v>
      </c>
      <c r="L134" s="2">
        <v>1</v>
      </c>
      <c r="M134" s="3">
        <v>2024</v>
      </c>
      <c r="N134" s="6">
        <f t="shared" si="3"/>
        <v>45292</v>
      </c>
    </row>
    <row r="135" spans="1:14" ht="15.75">
      <c r="A135" s="3">
        <v>1</v>
      </c>
      <c r="B135" s="3">
        <v>1968</v>
      </c>
      <c r="C135" s="6">
        <f t="shared" si="4"/>
        <v>24838</v>
      </c>
      <c r="D135" s="3">
        <v>62</v>
      </c>
      <c r="E135" s="3">
        <v>2</v>
      </c>
      <c r="F135" s="3">
        <v>2030</v>
      </c>
      <c r="G135" s="6">
        <f t="shared" si="5"/>
        <v>47515</v>
      </c>
      <c r="H135" s="2">
        <v>1</v>
      </c>
      <c r="I135" s="3">
        <v>1968</v>
      </c>
      <c r="J135" s="6">
        <f t="shared" si="2"/>
        <v>24838</v>
      </c>
      <c r="K135" s="3">
        <v>56.04</v>
      </c>
      <c r="L135" s="3">
        <v>6</v>
      </c>
      <c r="M135" s="3">
        <v>2024</v>
      </c>
      <c r="N135" s="6">
        <f t="shared" si="3"/>
        <v>45444</v>
      </c>
    </row>
    <row r="136" spans="1:14" ht="15.75">
      <c r="A136" s="3">
        <v>2</v>
      </c>
      <c r="B136" s="3">
        <v>1968</v>
      </c>
      <c r="C136" s="6">
        <f t="shared" si="4"/>
        <v>24869</v>
      </c>
      <c r="D136" s="3">
        <v>62</v>
      </c>
      <c r="E136" s="3">
        <v>3</v>
      </c>
      <c r="F136" s="3">
        <v>2030</v>
      </c>
      <c r="G136" s="6">
        <f t="shared" si="5"/>
        <v>47543</v>
      </c>
      <c r="H136" s="3">
        <v>2</v>
      </c>
      <c r="I136" s="3">
        <v>1968</v>
      </c>
      <c r="J136" s="6">
        <f t="shared" si="2"/>
        <v>24869</v>
      </c>
      <c r="K136" s="3">
        <v>56.04</v>
      </c>
      <c r="L136" s="3">
        <v>7</v>
      </c>
      <c r="M136" s="3">
        <v>2024</v>
      </c>
      <c r="N136" s="6">
        <f t="shared" si="3"/>
        <v>45474</v>
      </c>
    </row>
    <row r="137" spans="1:14" ht="15.75">
      <c r="A137" s="3">
        <v>3</v>
      </c>
      <c r="B137" s="3">
        <v>1968</v>
      </c>
      <c r="C137" s="6">
        <f t="shared" si="4"/>
        <v>24898</v>
      </c>
      <c r="D137" s="3">
        <v>62</v>
      </c>
      <c r="E137" s="3">
        <v>4</v>
      </c>
      <c r="F137" s="3">
        <v>2030</v>
      </c>
      <c r="G137" s="6">
        <f t="shared" si="5"/>
        <v>47574</v>
      </c>
      <c r="H137" s="3">
        <v>3</v>
      </c>
      <c r="I137" s="3">
        <v>1968</v>
      </c>
      <c r="J137" s="6">
        <f t="shared" si="2"/>
        <v>24898</v>
      </c>
      <c r="K137" s="3">
        <v>56.04</v>
      </c>
      <c r="L137" s="3">
        <v>8</v>
      </c>
      <c r="M137" s="3">
        <v>2024</v>
      </c>
      <c r="N137" s="6">
        <f t="shared" si="3"/>
        <v>45505</v>
      </c>
    </row>
    <row r="138" spans="1:14" ht="15.75">
      <c r="A138" s="3">
        <v>4</v>
      </c>
      <c r="B138" s="3">
        <v>1968</v>
      </c>
      <c r="C138" s="6">
        <f t="shared" si="4"/>
        <v>24929</v>
      </c>
      <c r="D138" s="3">
        <v>62</v>
      </c>
      <c r="E138" s="3">
        <v>5</v>
      </c>
      <c r="F138" s="3">
        <v>2030</v>
      </c>
      <c r="G138" s="6">
        <f t="shared" si="5"/>
        <v>47604</v>
      </c>
      <c r="H138" s="3">
        <v>4</v>
      </c>
      <c r="I138" s="3">
        <v>1968</v>
      </c>
      <c r="J138" s="6">
        <f t="shared" si="2"/>
        <v>24929</v>
      </c>
      <c r="K138" s="3">
        <v>56.04</v>
      </c>
      <c r="L138" s="3">
        <v>9</v>
      </c>
      <c r="M138" s="3">
        <v>2024</v>
      </c>
      <c r="N138" s="6">
        <f t="shared" si="3"/>
        <v>45536</v>
      </c>
    </row>
    <row r="139" spans="1:14" ht="15.75">
      <c r="A139" s="3">
        <v>5</v>
      </c>
      <c r="B139" s="3">
        <v>1968</v>
      </c>
      <c r="C139" s="6">
        <f t="shared" si="4"/>
        <v>24959</v>
      </c>
      <c r="D139" s="3">
        <v>62</v>
      </c>
      <c r="E139" s="3">
        <v>6</v>
      </c>
      <c r="F139" s="3">
        <v>2030</v>
      </c>
      <c r="G139" s="6">
        <f t="shared" si="5"/>
        <v>47635</v>
      </c>
      <c r="H139" s="3">
        <v>5</v>
      </c>
      <c r="I139" s="3">
        <v>1968</v>
      </c>
      <c r="J139" s="6">
        <f t="shared" si="2"/>
        <v>24959</v>
      </c>
      <c r="K139" s="3">
        <v>56.04</v>
      </c>
      <c r="L139" s="3">
        <v>10</v>
      </c>
      <c r="M139" s="3">
        <v>2024</v>
      </c>
      <c r="N139" s="6">
        <f t="shared" si="3"/>
        <v>45566</v>
      </c>
    </row>
    <row r="140" spans="1:14" ht="15.75">
      <c r="A140" s="3">
        <v>6</v>
      </c>
      <c r="B140" s="3">
        <v>1968</v>
      </c>
      <c r="C140" s="6">
        <f t="shared" si="4"/>
        <v>24990</v>
      </c>
      <c r="D140" s="3">
        <v>62</v>
      </c>
      <c r="E140" s="3">
        <v>7</v>
      </c>
      <c r="F140" s="3">
        <v>2030</v>
      </c>
      <c r="G140" s="6">
        <f t="shared" si="5"/>
        <v>47665</v>
      </c>
      <c r="H140" s="3">
        <v>6</v>
      </c>
      <c r="I140" s="3">
        <v>1968</v>
      </c>
      <c r="J140" s="6">
        <f t="shared" si="2"/>
        <v>24990</v>
      </c>
      <c r="K140" s="3">
        <v>56.04</v>
      </c>
      <c r="L140" s="3">
        <v>11</v>
      </c>
      <c r="M140" s="3">
        <v>2024</v>
      </c>
      <c r="N140" s="6">
        <f t="shared" si="3"/>
        <v>45597</v>
      </c>
    </row>
    <row r="141" spans="1:14" ht="15.75">
      <c r="A141" s="3">
        <v>7</v>
      </c>
      <c r="B141" s="3">
        <v>1968</v>
      </c>
      <c r="C141" s="6">
        <f t="shared" si="4"/>
        <v>25020</v>
      </c>
      <c r="D141" s="3">
        <v>62</v>
      </c>
      <c r="E141" s="3">
        <v>8</v>
      </c>
      <c r="F141" s="3">
        <v>2030</v>
      </c>
      <c r="G141" s="6">
        <f t="shared" si="5"/>
        <v>47696</v>
      </c>
      <c r="H141" s="3">
        <v>7</v>
      </c>
      <c r="I141" s="3">
        <v>1968</v>
      </c>
      <c r="J141" s="6">
        <f t="shared" si="2"/>
        <v>25020</v>
      </c>
      <c r="K141" s="3">
        <v>56.04</v>
      </c>
      <c r="L141" s="3">
        <v>12</v>
      </c>
      <c r="M141" s="3">
        <v>2024</v>
      </c>
      <c r="N141" s="6">
        <f t="shared" si="3"/>
        <v>45627</v>
      </c>
    </row>
    <row r="142" spans="1:14" ht="15.75">
      <c r="A142" s="3">
        <v>8</v>
      </c>
      <c r="B142" s="3">
        <v>1968</v>
      </c>
      <c r="C142" s="6">
        <f t="shared" si="4"/>
        <v>25051</v>
      </c>
      <c r="D142" s="3">
        <v>62</v>
      </c>
      <c r="E142" s="3">
        <v>9</v>
      </c>
      <c r="F142" s="3">
        <v>2030</v>
      </c>
      <c r="G142" s="6">
        <f t="shared" si="5"/>
        <v>47727</v>
      </c>
      <c r="H142" s="3">
        <v>8</v>
      </c>
      <c r="I142" s="3">
        <v>1968</v>
      </c>
      <c r="J142" s="6">
        <f t="shared" si="2"/>
        <v>25051</v>
      </c>
      <c r="K142" s="3">
        <v>56.04</v>
      </c>
      <c r="L142" s="2">
        <v>1</v>
      </c>
      <c r="M142" s="3">
        <v>2025</v>
      </c>
      <c r="N142" s="6">
        <f t="shared" si="3"/>
        <v>45658</v>
      </c>
    </row>
    <row r="143" spans="1:14" ht="15.75">
      <c r="A143" s="3">
        <v>9</v>
      </c>
      <c r="B143" s="3">
        <v>1968</v>
      </c>
      <c r="C143" s="6">
        <f t="shared" si="4"/>
        <v>25082</v>
      </c>
      <c r="D143" s="3">
        <v>62</v>
      </c>
      <c r="E143" s="3">
        <v>10</v>
      </c>
      <c r="F143" s="3">
        <v>2030</v>
      </c>
      <c r="G143" s="6">
        <f t="shared" si="5"/>
        <v>47757</v>
      </c>
      <c r="H143" s="3">
        <v>9</v>
      </c>
      <c r="I143" s="3">
        <v>1968</v>
      </c>
      <c r="J143" s="6">
        <f t="shared" si="2"/>
        <v>25082</v>
      </c>
      <c r="K143" s="3">
        <v>56.08</v>
      </c>
      <c r="L143" s="3">
        <v>6</v>
      </c>
      <c r="M143" s="3">
        <v>2025</v>
      </c>
      <c r="N143" s="6">
        <f t="shared" si="3"/>
        <v>45809</v>
      </c>
    </row>
    <row r="144" spans="1:14" ht="15.75">
      <c r="A144" s="3">
        <v>10</v>
      </c>
      <c r="B144" s="3">
        <v>1968</v>
      </c>
      <c r="C144" s="6">
        <f t="shared" si="4"/>
        <v>25112</v>
      </c>
      <c r="D144" s="3">
        <v>62</v>
      </c>
      <c r="E144" s="3">
        <v>11</v>
      </c>
      <c r="F144" s="3">
        <v>2030</v>
      </c>
      <c r="G144" s="6">
        <f t="shared" si="5"/>
        <v>47788</v>
      </c>
      <c r="H144" s="3">
        <v>10</v>
      </c>
      <c r="I144" s="3">
        <v>1968</v>
      </c>
      <c r="J144" s="6">
        <f t="shared" si="2"/>
        <v>25112</v>
      </c>
      <c r="K144" s="3">
        <v>56.08</v>
      </c>
      <c r="L144" s="3">
        <v>7</v>
      </c>
      <c r="M144" s="3">
        <v>2025</v>
      </c>
      <c r="N144" s="6">
        <f t="shared" si="3"/>
        <v>45839</v>
      </c>
    </row>
    <row r="145" spans="1:14" ht="15.75">
      <c r="A145" s="3">
        <v>11</v>
      </c>
      <c r="B145" s="3">
        <v>1968</v>
      </c>
      <c r="C145" s="6">
        <f t="shared" si="4"/>
        <v>25143</v>
      </c>
      <c r="D145" s="3">
        <v>62</v>
      </c>
      <c r="E145" s="3">
        <v>12</v>
      </c>
      <c r="F145" s="3">
        <v>2030</v>
      </c>
      <c r="G145" s="6">
        <f t="shared" si="5"/>
        <v>47818</v>
      </c>
      <c r="H145" s="3">
        <v>11</v>
      </c>
      <c r="I145" s="3">
        <v>1968</v>
      </c>
      <c r="J145" s="6">
        <f t="shared" si="2"/>
        <v>25143</v>
      </c>
      <c r="K145" s="3">
        <v>56.08</v>
      </c>
      <c r="L145" s="3">
        <v>8</v>
      </c>
      <c r="M145" s="3">
        <v>2025</v>
      </c>
      <c r="N145" s="6">
        <f t="shared" si="3"/>
        <v>45870</v>
      </c>
    </row>
    <row r="146" spans="1:14" ht="15.75">
      <c r="A146" s="3">
        <v>12</v>
      </c>
      <c r="B146" s="3">
        <v>1968</v>
      </c>
      <c r="C146" s="6">
        <f t="shared" si="4"/>
        <v>25173</v>
      </c>
      <c r="D146" s="3">
        <v>62</v>
      </c>
      <c r="E146" s="3">
        <v>1</v>
      </c>
      <c r="F146" s="3">
        <v>2031</v>
      </c>
      <c r="G146" s="6">
        <f t="shared" si="5"/>
        <v>47849</v>
      </c>
      <c r="H146" s="3">
        <v>12</v>
      </c>
      <c r="I146" s="3">
        <v>1968</v>
      </c>
      <c r="J146" s="6">
        <f t="shared" si="2"/>
        <v>25173</v>
      </c>
      <c r="K146" s="3">
        <v>56.08</v>
      </c>
      <c r="L146" s="3">
        <v>9</v>
      </c>
      <c r="M146" s="3">
        <v>2025</v>
      </c>
      <c r="N146" s="6">
        <f t="shared" si="3"/>
        <v>45901</v>
      </c>
    </row>
    <row r="147" spans="1:14" ht="15.75">
      <c r="A147" s="3">
        <v>1</v>
      </c>
      <c r="B147" s="3">
        <v>1969</v>
      </c>
      <c r="C147" s="6">
        <f t="shared" si="4"/>
        <v>25204</v>
      </c>
      <c r="D147" s="3">
        <v>62</v>
      </c>
      <c r="E147" s="3">
        <v>2</v>
      </c>
      <c r="F147" s="3">
        <v>2031</v>
      </c>
      <c r="G147" s="6">
        <f t="shared" si="5"/>
        <v>47880</v>
      </c>
      <c r="H147" s="3">
        <v>1</v>
      </c>
      <c r="I147" s="3">
        <v>1969</v>
      </c>
      <c r="J147" s="6">
        <f t="shared" si="2"/>
        <v>25204</v>
      </c>
      <c r="K147" s="3">
        <v>56.08</v>
      </c>
      <c r="L147" s="3">
        <v>10</v>
      </c>
      <c r="M147" s="3">
        <v>2025</v>
      </c>
      <c r="N147" s="6">
        <f t="shared" si="3"/>
        <v>45931</v>
      </c>
    </row>
    <row r="148" spans="1:14" ht="15.75">
      <c r="A148" s="3">
        <v>2</v>
      </c>
      <c r="B148" s="3">
        <v>1969</v>
      </c>
      <c r="C148" s="6">
        <f t="shared" si="4"/>
        <v>25235</v>
      </c>
      <c r="D148" s="3">
        <v>62</v>
      </c>
      <c r="E148" s="3">
        <v>3</v>
      </c>
      <c r="F148" s="3">
        <v>2031</v>
      </c>
      <c r="G148" s="6">
        <f t="shared" si="5"/>
        <v>47908</v>
      </c>
      <c r="H148" s="3">
        <v>2</v>
      </c>
      <c r="I148" s="3">
        <v>1969</v>
      </c>
      <c r="J148" s="6">
        <f t="shared" si="2"/>
        <v>25235</v>
      </c>
      <c r="K148" s="3">
        <v>56.08</v>
      </c>
      <c r="L148" s="3">
        <v>11</v>
      </c>
      <c r="M148" s="3">
        <v>2025</v>
      </c>
      <c r="N148" s="6">
        <f t="shared" si="3"/>
        <v>45962</v>
      </c>
    </row>
    <row r="149" spans="1:14" ht="15.75">
      <c r="A149" s="3">
        <v>3</v>
      </c>
      <c r="B149" s="3">
        <v>1969</v>
      </c>
      <c r="C149" s="6">
        <f t="shared" si="4"/>
        <v>25263</v>
      </c>
      <c r="D149" s="3">
        <v>62</v>
      </c>
      <c r="E149" s="3">
        <v>4</v>
      </c>
      <c r="F149" s="3">
        <v>2031</v>
      </c>
      <c r="G149" s="6">
        <f t="shared" si="5"/>
        <v>47939</v>
      </c>
      <c r="H149" s="3">
        <v>3</v>
      </c>
      <c r="I149" s="3">
        <v>1969</v>
      </c>
      <c r="J149" s="6">
        <f t="shared" si="2"/>
        <v>25263</v>
      </c>
      <c r="K149" s="3">
        <v>56.08</v>
      </c>
      <c r="L149" s="3">
        <v>12</v>
      </c>
      <c r="M149" s="3">
        <v>2025</v>
      </c>
      <c r="N149" s="6">
        <f t="shared" si="3"/>
        <v>45992</v>
      </c>
    </row>
    <row r="150" spans="1:14" ht="15.75">
      <c r="A150" s="3">
        <v>4</v>
      </c>
      <c r="B150" s="3">
        <v>1969</v>
      </c>
      <c r="C150" s="6">
        <f t="shared" si="4"/>
        <v>25294</v>
      </c>
      <c r="D150" s="3">
        <v>62</v>
      </c>
      <c r="E150" s="3">
        <v>5</v>
      </c>
      <c r="F150" s="3">
        <v>2031</v>
      </c>
      <c r="G150" s="6">
        <f t="shared" si="5"/>
        <v>47969</v>
      </c>
      <c r="H150" s="3">
        <v>4</v>
      </c>
      <c r="I150" s="3">
        <v>1969</v>
      </c>
      <c r="J150" s="6">
        <f t="shared" si="2"/>
        <v>25294</v>
      </c>
      <c r="K150" s="3">
        <v>56.08</v>
      </c>
      <c r="L150" s="2">
        <v>1</v>
      </c>
      <c r="M150" s="3">
        <v>2026</v>
      </c>
      <c r="N150" s="6">
        <f t="shared" si="3"/>
        <v>46023</v>
      </c>
    </row>
    <row r="151" spans="1:14" ht="15.75">
      <c r="A151" s="3">
        <v>5</v>
      </c>
      <c r="B151" s="3">
        <v>1969</v>
      </c>
      <c r="C151" s="6">
        <f t="shared" si="4"/>
        <v>25324</v>
      </c>
      <c r="D151" s="3">
        <v>62</v>
      </c>
      <c r="E151" s="3">
        <v>6</v>
      </c>
      <c r="F151" s="3">
        <v>2031</v>
      </c>
      <c r="G151" s="6">
        <f t="shared" si="5"/>
        <v>48000</v>
      </c>
      <c r="H151" s="3">
        <v>5</v>
      </c>
      <c r="I151" s="3">
        <v>1969</v>
      </c>
      <c r="J151" s="6">
        <f t="shared" si="2"/>
        <v>25324</v>
      </c>
      <c r="K151" s="3">
        <v>57</v>
      </c>
      <c r="L151" s="3">
        <v>6</v>
      </c>
      <c r="M151" s="3">
        <v>2026</v>
      </c>
      <c r="N151" s="6">
        <f t="shared" si="3"/>
        <v>46174</v>
      </c>
    </row>
    <row r="152" spans="1:14" ht="15.75">
      <c r="A152" s="3">
        <v>6</v>
      </c>
      <c r="B152" s="3">
        <v>1969</v>
      </c>
      <c r="C152" s="6">
        <f t="shared" si="4"/>
        <v>25355</v>
      </c>
      <c r="D152" s="3">
        <v>62</v>
      </c>
      <c r="E152" s="3">
        <v>7</v>
      </c>
      <c r="F152" s="3">
        <v>2031</v>
      </c>
      <c r="G152" s="6">
        <f t="shared" si="5"/>
        <v>48030</v>
      </c>
      <c r="H152" s="3">
        <v>6</v>
      </c>
      <c r="I152" s="3">
        <v>1969</v>
      </c>
      <c r="J152" s="6">
        <f t="shared" si="2"/>
        <v>25355</v>
      </c>
      <c r="K152" s="3">
        <v>57</v>
      </c>
      <c r="L152" s="3">
        <v>7</v>
      </c>
      <c r="M152" s="3">
        <v>2026</v>
      </c>
      <c r="N152" s="6">
        <f t="shared" si="3"/>
        <v>46204</v>
      </c>
    </row>
    <row r="153" spans="1:14" ht="15.75">
      <c r="A153" s="3">
        <v>7</v>
      </c>
      <c r="B153" s="3">
        <v>1969</v>
      </c>
      <c r="C153" s="6">
        <f t="shared" si="4"/>
        <v>25385</v>
      </c>
      <c r="D153" s="3">
        <v>62</v>
      </c>
      <c r="E153" s="3">
        <v>8</v>
      </c>
      <c r="F153" s="3">
        <v>2031</v>
      </c>
      <c r="G153" s="6">
        <f t="shared" si="5"/>
        <v>48061</v>
      </c>
      <c r="H153" s="3">
        <v>7</v>
      </c>
      <c r="I153" s="3">
        <v>1969</v>
      </c>
      <c r="J153" s="6">
        <f t="shared" si="2"/>
        <v>25385</v>
      </c>
      <c r="K153" s="3">
        <v>57</v>
      </c>
      <c r="L153" s="3">
        <v>8</v>
      </c>
      <c r="M153" s="3">
        <v>2026</v>
      </c>
      <c r="N153" s="6">
        <f t="shared" si="3"/>
        <v>46235</v>
      </c>
    </row>
    <row r="154" spans="1:14" ht="15.75">
      <c r="A154" s="3">
        <v>8</v>
      </c>
      <c r="B154" s="3">
        <v>1969</v>
      </c>
      <c r="C154" s="6">
        <f t="shared" si="4"/>
        <v>25416</v>
      </c>
      <c r="D154" s="3">
        <v>62</v>
      </c>
      <c r="E154" s="3">
        <v>9</v>
      </c>
      <c r="F154" s="3">
        <v>2031</v>
      </c>
      <c r="G154" s="6">
        <f t="shared" si="5"/>
        <v>48092</v>
      </c>
      <c r="H154" s="3">
        <v>8</v>
      </c>
      <c r="I154" s="3">
        <v>1969</v>
      </c>
      <c r="J154" s="6">
        <f t="shared" si="2"/>
        <v>25416</v>
      </c>
      <c r="K154" s="3">
        <v>57</v>
      </c>
      <c r="L154" s="3">
        <v>9</v>
      </c>
      <c r="M154" s="3">
        <v>2026</v>
      </c>
      <c r="N154" s="6">
        <f t="shared" si="3"/>
        <v>46266</v>
      </c>
    </row>
    <row r="155" spans="1:14" ht="15.75">
      <c r="A155" s="3">
        <v>9</v>
      </c>
      <c r="B155" s="3">
        <v>1969</v>
      </c>
      <c r="C155" s="6">
        <f t="shared" si="4"/>
        <v>25447</v>
      </c>
      <c r="D155" s="3">
        <v>62</v>
      </c>
      <c r="E155" s="3">
        <v>10</v>
      </c>
      <c r="F155" s="3">
        <v>2031</v>
      </c>
      <c r="G155" s="6">
        <f t="shared" si="5"/>
        <v>48122</v>
      </c>
      <c r="H155" s="3">
        <v>9</v>
      </c>
      <c r="I155" s="3">
        <v>1969</v>
      </c>
      <c r="J155" s="6">
        <f t="shared" si="2"/>
        <v>25447</v>
      </c>
      <c r="K155" s="3">
        <v>57</v>
      </c>
      <c r="L155" s="3">
        <v>10</v>
      </c>
      <c r="M155" s="3">
        <v>2026</v>
      </c>
      <c r="N155" s="6">
        <f t="shared" si="3"/>
        <v>46296</v>
      </c>
    </row>
    <row r="156" spans="1:14" ht="15.75">
      <c r="A156" s="3">
        <v>10</v>
      </c>
      <c r="B156" s="3">
        <v>1969</v>
      </c>
      <c r="C156" s="6">
        <f t="shared" si="4"/>
        <v>25477</v>
      </c>
      <c r="D156" s="3">
        <v>62</v>
      </c>
      <c r="E156" s="3">
        <v>11</v>
      </c>
      <c r="F156" s="3">
        <v>2031</v>
      </c>
      <c r="G156" s="6">
        <f t="shared" si="5"/>
        <v>48153</v>
      </c>
      <c r="H156" s="3">
        <v>10</v>
      </c>
      <c r="I156" s="3">
        <v>1969</v>
      </c>
      <c r="J156" s="6">
        <f t="shared" si="2"/>
        <v>25477</v>
      </c>
      <c r="K156" s="3">
        <v>57</v>
      </c>
      <c r="L156" s="3">
        <v>11</v>
      </c>
      <c r="M156" s="3">
        <v>2026</v>
      </c>
      <c r="N156" s="6">
        <f t="shared" si="3"/>
        <v>46327</v>
      </c>
    </row>
    <row r="157" spans="1:14" ht="15.75">
      <c r="A157" s="3">
        <v>11</v>
      </c>
      <c r="B157" s="3">
        <v>1969</v>
      </c>
      <c r="C157" s="6">
        <f t="shared" si="4"/>
        <v>25508</v>
      </c>
      <c r="D157" s="3">
        <v>62</v>
      </c>
      <c r="E157" s="3">
        <v>12</v>
      </c>
      <c r="F157" s="3">
        <v>2031</v>
      </c>
      <c r="G157" s="6">
        <f t="shared" si="5"/>
        <v>48183</v>
      </c>
      <c r="H157" s="3">
        <v>11</v>
      </c>
      <c r="I157" s="3">
        <v>1969</v>
      </c>
      <c r="J157" s="6">
        <f t="shared" si="2"/>
        <v>25508</v>
      </c>
      <c r="K157" s="3">
        <v>57</v>
      </c>
      <c r="L157" s="3">
        <v>12</v>
      </c>
      <c r="M157" s="3">
        <v>2026</v>
      </c>
      <c r="N157" s="6">
        <f t="shared" si="3"/>
        <v>46357</v>
      </c>
    </row>
    <row r="158" spans="1:14" ht="15.75">
      <c r="A158" s="3">
        <v>12</v>
      </c>
      <c r="B158" s="3">
        <v>1969</v>
      </c>
      <c r="C158" s="6">
        <f t="shared" si="4"/>
        <v>25538</v>
      </c>
      <c r="D158" s="3">
        <v>62</v>
      </c>
      <c r="E158" s="3">
        <v>1</v>
      </c>
      <c r="F158" s="3">
        <v>2032</v>
      </c>
      <c r="G158" s="6">
        <f t="shared" si="5"/>
        <v>48214</v>
      </c>
      <c r="H158" s="3">
        <v>12</v>
      </c>
      <c r="I158" s="3">
        <v>1969</v>
      </c>
      <c r="J158" s="6">
        <f t="shared" si="2"/>
        <v>25538</v>
      </c>
      <c r="K158" s="3">
        <v>57</v>
      </c>
      <c r="L158" s="2">
        <v>1</v>
      </c>
      <c r="M158" s="3">
        <v>2027</v>
      </c>
      <c r="N158" s="6">
        <f t="shared" si="3"/>
        <v>46388</v>
      </c>
    </row>
    <row r="159" spans="1:14" ht="15.75">
      <c r="A159" s="3">
        <v>1</v>
      </c>
      <c r="B159" s="3">
        <v>1970</v>
      </c>
      <c r="C159" s="6">
        <f t="shared" si="4"/>
        <v>25569</v>
      </c>
      <c r="D159" s="3">
        <v>62</v>
      </c>
      <c r="E159" s="3">
        <v>2</v>
      </c>
      <c r="F159" s="3">
        <v>2032</v>
      </c>
      <c r="G159" s="6">
        <f t="shared" si="5"/>
        <v>48245</v>
      </c>
      <c r="H159" s="3">
        <v>1</v>
      </c>
      <c r="I159" s="3">
        <v>1970</v>
      </c>
      <c r="J159" s="6">
        <f t="shared" si="2"/>
        <v>25569</v>
      </c>
      <c r="K159" s="3">
        <v>57.04</v>
      </c>
      <c r="L159" s="3">
        <v>6</v>
      </c>
      <c r="M159" s="3">
        <v>2027</v>
      </c>
      <c r="N159" s="6">
        <f t="shared" si="3"/>
        <v>46539</v>
      </c>
    </row>
    <row r="160" spans="1:14" ht="15.75">
      <c r="A160" s="3">
        <v>2</v>
      </c>
      <c r="B160" s="3">
        <v>1970</v>
      </c>
      <c r="C160" s="6">
        <f t="shared" si="4"/>
        <v>25600</v>
      </c>
      <c r="D160" s="3">
        <v>62</v>
      </c>
      <c r="E160" s="3">
        <v>3</v>
      </c>
      <c r="F160" s="3">
        <v>2032</v>
      </c>
      <c r="G160" s="6">
        <f t="shared" si="5"/>
        <v>48274</v>
      </c>
      <c r="H160" s="3">
        <v>2</v>
      </c>
      <c r="I160" s="3">
        <v>1970</v>
      </c>
      <c r="J160" s="6">
        <f t="shared" si="2"/>
        <v>25600</v>
      </c>
      <c r="K160" s="3">
        <v>57.04</v>
      </c>
      <c r="L160" s="3">
        <v>7</v>
      </c>
      <c r="M160" s="3">
        <v>2027</v>
      </c>
      <c r="N160" s="6">
        <f t="shared" si="3"/>
        <v>46569</v>
      </c>
    </row>
    <row r="161" spans="1:14" ht="15.75">
      <c r="A161" s="3">
        <v>3</v>
      </c>
      <c r="B161" s="3">
        <v>1970</v>
      </c>
      <c r="C161" s="6">
        <f t="shared" si="4"/>
        <v>25628</v>
      </c>
      <c r="D161" s="3">
        <v>62</v>
      </c>
      <c r="E161" s="3">
        <v>4</v>
      </c>
      <c r="F161" s="3">
        <v>2032</v>
      </c>
      <c r="G161" s="6">
        <f t="shared" si="5"/>
        <v>48305</v>
      </c>
      <c r="H161" s="3">
        <v>3</v>
      </c>
      <c r="I161" s="3">
        <v>1970</v>
      </c>
      <c r="J161" s="6">
        <f t="shared" si="2"/>
        <v>25628</v>
      </c>
      <c r="K161" s="3">
        <v>57.04</v>
      </c>
      <c r="L161" s="3">
        <v>8</v>
      </c>
      <c r="M161" s="3">
        <v>2027</v>
      </c>
      <c r="N161" s="6">
        <f t="shared" si="3"/>
        <v>46600</v>
      </c>
    </row>
    <row r="162" spans="1:14" ht="15.75">
      <c r="A162" s="3">
        <v>4</v>
      </c>
      <c r="B162" s="3">
        <v>1970</v>
      </c>
      <c r="C162" s="6">
        <f t="shared" si="4"/>
        <v>25659</v>
      </c>
      <c r="D162" s="3">
        <v>62</v>
      </c>
      <c r="E162" s="3">
        <v>5</v>
      </c>
      <c r="F162" s="3">
        <v>2032</v>
      </c>
      <c r="G162" s="6">
        <f t="shared" si="5"/>
        <v>48335</v>
      </c>
      <c r="H162" s="3">
        <v>4</v>
      </c>
      <c r="I162" s="3">
        <v>1970</v>
      </c>
      <c r="J162" s="6">
        <f t="shared" si="2"/>
        <v>25659</v>
      </c>
      <c r="K162" s="3">
        <v>57.04</v>
      </c>
      <c r="L162" s="3">
        <v>9</v>
      </c>
      <c r="M162" s="3">
        <v>2027</v>
      </c>
      <c r="N162" s="6">
        <f t="shared" si="3"/>
        <v>46631</v>
      </c>
    </row>
    <row r="163" spans="1:14" ht="15.75">
      <c r="A163" s="3">
        <v>5</v>
      </c>
      <c r="B163" s="3">
        <v>1970</v>
      </c>
      <c r="C163" s="6">
        <f t="shared" si="4"/>
        <v>25689</v>
      </c>
      <c r="D163" s="3">
        <v>62</v>
      </c>
      <c r="E163" s="3">
        <v>6</v>
      </c>
      <c r="F163" s="3">
        <v>2032</v>
      </c>
      <c r="G163" s="6">
        <f t="shared" si="5"/>
        <v>48366</v>
      </c>
      <c r="H163" s="3">
        <v>5</v>
      </c>
      <c r="I163" s="3">
        <v>1970</v>
      </c>
      <c r="J163" s="6">
        <f t="shared" si="2"/>
        <v>25689</v>
      </c>
      <c r="K163" s="3">
        <v>57.04</v>
      </c>
      <c r="L163" s="3">
        <v>10</v>
      </c>
      <c r="M163" s="3">
        <v>2027</v>
      </c>
      <c r="N163" s="6">
        <f t="shared" si="3"/>
        <v>46661</v>
      </c>
    </row>
    <row r="164" spans="1:14" ht="15.75">
      <c r="A164" s="3">
        <v>6</v>
      </c>
      <c r="B164" s="3">
        <v>1970</v>
      </c>
      <c r="C164" s="6">
        <f t="shared" si="4"/>
        <v>25720</v>
      </c>
      <c r="D164" s="3">
        <v>62</v>
      </c>
      <c r="E164" s="3">
        <v>7</v>
      </c>
      <c r="F164" s="3">
        <v>2032</v>
      </c>
      <c r="G164" s="6">
        <f t="shared" si="5"/>
        <v>48396</v>
      </c>
      <c r="H164" s="3">
        <v>6</v>
      </c>
      <c r="I164" s="3">
        <v>1970</v>
      </c>
      <c r="J164" s="6">
        <f t="shared" si="2"/>
        <v>25720</v>
      </c>
      <c r="K164" s="3">
        <v>57.04</v>
      </c>
      <c r="L164" s="3">
        <v>11</v>
      </c>
      <c r="M164" s="3">
        <v>2027</v>
      </c>
      <c r="N164" s="6">
        <f t="shared" si="3"/>
        <v>46692</v>
      </c>
    </row>
    <row r="165" spans="1:14" ht="15.75">
      <c r="A165" s="3">
        <v>7</v>
      </c>
      <c r="B165" s="3">
        <v>1970</v>
      </c>
      <c r="C165" s="6">
        <f t="shared" si="4"/>
        <v>25750</v>
      </c>
      <c r="D165" s="3">
        <v>62</v>
      </c>
      <c r="E165" s="3">
        <v>8</v>
      </c>
      <c r="F165" s="3">
        <v>2032</v>
      </c>
      <c r="G165" s="6">
        <f t="shared" si="5"/>
        <v>48427</v>
      </c>
      <c r="H165" s="3">
        <v>7</v>
      </c>
      <c r="I165" s="3">
        <v>1970</v>
      </c>
      <c r="J165" s="6">
        <f t="shared" si="2"/>
        <v>25750</v>
      </c>
      <c r="K165" s="3">
        <v>57.04</v>
      </c>
      <c r="L165" s="3">
        <v>12</v>
      </c>
      <c r="M165" s="3">
        <v>2027</v>
      </c>
      <c r="N165" s="6">
        <f t="shared" si="3"/>
        <v>46722</v>
      </c>
    </row>
    <row r="166" spans="1:14" ht="15.75">
      <c r="A166" s="3">
        <v>8</v>
      </c>
      <c r="B166" s="3">
        <v>1970</v>
      </c>
      <c r="C166" s="6">
        <f t="shared" si="4"/>
        <v>25781</v>
      </c>
      <c r="D166" s="3">
        <v>62</v>
      </c>
      <c r="E166" s="3">
        <v>9</v>
      </c>
      <c r="F166" s="3">
        <v>2032</v>
      </c>
      <c r="G166" s="6">
        <f t="shared" si="5"/>
        <v>48458</v>
      </c>
      <c r="H166" s="3">
        <v>8</v>
      </c>
      <c r="I166" s="3">
        <v>1970</v>
      </c>
      <c r="J166" s="6">
        <f t="shared" si="2"/>
        <v>25781</v>
      </c>
      <c r="K166" s="3">
        <v>57.04</v>
      </c>
      <c r="L166" s="2">
        <v>1</v>
      </c>
      <c r="M166" s="3">
        <v>2028</v>
      </c>
      <c r="N166" s="6">
        <f t="shared" si="3"/>
        <v>46753</v>
      </c>
    </row>
    <row r="167" spans="1:14" ht="15.75">
      <c r="A167" s="3">
        <v>9</v>
      </c>
      <c r="B167" s="3">
        <v>1970</v>
      </c>
      <c r="C167" s="6">
        <f t="shared" si="4"/>
        <v>25812</v>
      </c>
      <c r="D167" s="3">
        <v>62</v>
      </c>
      <c r="E167" s="3">
        <v>10</v>
      </c>
      <c r="F167" s="3">
        <v>2032</v>
      </c>
      <c r="G167" s="6">
        <f t="shared" si="5"/>
        <v>48488</v>
      </c>
      <c r="H167" s="3">
        <v>9</v>
      </c>
      <c r="I167" s="3">
        <v>1970</v>
      </c>
      <c r="J167" s="6">
        <f t="shared" si="2"/>
        <v>25812</v>
      </c>
      <c r="K167" s="3">
        <v>57.08</v>
      </c>
      <c r="L167" s="3">
        <v>6</v>
      </c>
      <c r="M167" s="3">
        <v>2028</v>
      </c>
      <c r="N167" s="6">
        <f t="shared" si="3"/>
        <v>46905</v>
      </c>
    </row>
    <row r="168" spans="1:14" ht="15.75">
      <c r="A168" s="3">
        <v>10</v>
      </c>
      <c r="B168" s="3">
        <v>1970</v>
      </c>
      <c r="C168" s="6">
        <f t="shared" si="4"/>
        <v>25842</v>
      </c>
      <c r="D168" s="3">
        <v>62</v>
      </c>
      <c r="E168" s="3">
        <v>11</v>
      </c>
      <c r="F168" s="3">
        <v>2032</v>
      </c>
      <c r="G168" s="6">
        <f t="shared" si="5"/>
        <v>48519</v>
      </c>
      <c r="H168" s="3">
        <v>10</v>
      </c>
      <c r="I168" s="3">
        <v>1970</v>
      </c>
      <c r="J168" s="6">
        <f t="shared" si="2"/>
        <v>25842</v>
      </c>
      <c r="K168" s="3">
        <v>57.08</v>
      </c>
      <c r="L168" s="3">
        <v>7</v>
      </c>
      <c r="M168" s="3">
        <v>2028</v>
      </c>
      <c r="N168" s="6">
        <f t="shared" si="3"/>
        <v>46935</v>
      </c>
    </row>
    <row r="169" spans="1:14" ht="15.75">
      <c r="A169" s="3">
        <v>11</v>
      </c>
      <c r="B169" s="3">
        <v>1970</v>
      </c>
      <c r="C169" s="6">
        <f t="shared" si="4"/>
        <v>25873</v>
      </c>
      <c r="D169" s="3">
        <v>62</v>
      </c>
      <c r="E169" s="3">
        <v>12</v>
      </c>
      <c r="F169" s="3">
        <v>2032</v>
      </c>
      <c r="G169" s="6">
        <f t="shared" si="5"/>
        <v>48549</v>
      </c>
      <c r="H169" s="3">
        <v>11</v>
      </c>
      <c r="I169" s="3">
        <v>1970</v>
      </c>
      <c r="J169" s="6">
        <f t="shared" si="2"/>
        <v>25873</v>
      </c>
      <c r="K169" s="3">
        <v>57.08</v>
      </c>
      <c r="L169" s="3">
        <v>8</v>
      </c>
      <c r="M169" s="3">
        <v>2028</v>
      </c>
      <c r="N169" s="6">
        <f t="shared" si="3"/>
        <v>46966</v>
      </c>
    </row>
    <row r="170" spans="1:14" ht="15.75">
      <c r="A170" s="3">
        <v>12</v>
      </c>
      <c r="B170" s="3">
        <v>1970</v>
      </c>
      <c r="C170" s="6">
        <f t="shared" si="4"/>
        <v>25903</v>
      </c>
      <c r="D170" s="3">
        <v>62</v>
      </c>
      <c r="E170" s="3">
        <v>1</v>
      </c>
      <c r="F170" s="3">
        <v>2033</v>
      </c>
      <c r="G170" s="6">
        <f t="shared" si="5"/>
        <v>48580</v>
      </c>
      <c r="H170" s="3">
        <v>12</v>
      </c>
      <c r="I170" s="3">
        <v>1970</v>
      </c>
      <c r="J170" s="6">
        <f t="shared" si="2"/>
        <v>25903</v>
      </c>
      <c r="K170" s="3">
        <v>57.08</v>
      </c>
      <c r="L170" s="3">
        <v>9</v>
      </c>
      <c r="M170" s="3">
        <v>2028</v>
      </c>
      <c r="N170" s="6">
        <f t="shared" si="3"/>
        <v>46997</v>
      </c>
    </row>
    <row r="171" spans="1:14" ht="15.75">
      <c r="A171" s="3">
        <v>1</v>
      </c>
      <c r="B171" s="3">
        <v>1971</v>
      </c>
      <c r="C171" s="6">
        <f t="shared" si="4"/>
        <v>25934</v>
      </c>
      <c r="D171" s="3">
        <v>62</v>
      </c>
      <c r="E171" s="3">
        <v>2</v>
      </c>
      <c r="F171" s="3">
        <v>2033</v>
      </c>
      <c r="G171" s="6">
        <f t="shared" si="5"/>
        <v>48611</v>
      </c>
      <c r="H171" s="3">
        <v>1</v>
      </c>
      <c r="I171" s="3">
        <v>1971</v>
      </c>
      <c r="J171" s="6">
        <f t="shared" si="2"/>
        <v>25934</v>
      </c>
      <c r="K171" s="3">
        <v>57.08</v>
      </c>
      <c r="L171" s="3">
        <v>10</v>
      </c>
      <c r="M171" s="3">
        <v>2028</v>
      </c>
      <c r="N171" s="6">
        <f t="shared" si="3"/>
        <v>47027</v>
      </c>
    </row>
    <row r="172" spans="1:14" ht="15.75">
      <c r="A172" s="3">
        <v>2</v>
      </c>
      <c r="B172" s="3">
        <v>1971</v>
      </c>
      <c r="C172" s="6">
        <f t="shared" si="4"/>
        <v>25965</v>
      </c>
      <c r="D172" s="3">
        <v>62</v>
      </c>
      <c r="E172" s="3">
        <v>3</v>
      </c>
      <c r="F172" s="3">
        <v>2033</v>
      </c>
      <c r="G172" s="6">
        <f t="shared" si="5"/>
        <v>48639</v>
      </c>
      <c r="H172" s="3">
        <v>2</v>
      </c>
      <c r="I172" s="3">
        <v>1971</v>
      </c>
      <c r="J172" s="6">
        <f t="shared" si="2"/>
        <v>25965</v>
      </c>
      <c r="K172" s="3">
        <v>57.08</v>
      </c>
      <c r="L172" s="3">
        <v>11</v>
      </c>
      <c r="M172" s="3">
        <v>2028</v>
      </c>
      <c r="N172" s="6">
        <f t="shared" si="3"/>
        <v>47058</v>
      </c>
    </row>
    <row r="173" spans="1:14" ht="15.75">
      <c r="A173" s="3">
        <v>3</v>
      </c>
      <c r="B173" s="3">
        <v>1971</v>
      </c>
      <c r="C173" s="6">
        <f t="shared" si="4"/>
        <v>25993</v>
      </c>
      <c r="D173" s="3">
        <v>62</v>
      </c>
      <c r="E173" s="3">
        <v>4</v>
      </c>
      <c r="F173" s="3">
        <v>2033</v>
      </c>
      <c r="G173" s="6">
        <f t="shared" si="5"/>
        <v>48670</v>
      </c>
      <c r="H173" s="3">
        <v>3</v>
      </c>
      <c r="I173" s="3">
        <v>1971</v>
      </c>
      <c r="J173" s="6">
        <f t="shared" si="2"/>
        <v>25993</v>
      </c>
      <c r="K173" s="3">
        <v>57.08</v>
      </c>
      <c r="L173" s="3">
        <v>12</v>
      </c>
      <c r="M173" s="3">
        <v>2028</v>
      </c>
      <c r="N173" s="6">
        <f t="shared" si="3"/>
        <v>47088</v>
      </c>
    </row>
    <row r="174" spans="1:14" ht="15.75">
      <c r="A174" s="3">
        <v>4</v>
      </c>
      <c r="B174" s="3">
        <v>1971</v>
      </c>
      <c r="C174" s="6">
        <f t="shared" si="4"/>
        <v>26024</v>
      </c>
      <c r="D174" s="3">
        <v>62</v>
      </c>
      <c r="E174" s="3">
        <v>5</v>
      </c>
      <c r="F174" s="3">
        <v>2033</v>
      </c>
      <c r="G174" s="6">
        <f t="shared" si="5"/>
        <v>48700</v>
      </c>
      <c r="H174" s="3">
        <v>4</v>
      </c>
      <c r="I174" s="3">
        <v>1971</v>
      </c>
      <c r="J174" s="6">
        <f t="shared" si="2"/>
        <v>26024</v>
      </c>
      <c r="K174" s="3">
        <v>57.08</v>
      </c>
      <c r="L174" s="2">
        <v>1</v>
      </c>
      <c r="M174" s="3">
        <v>2029</v>
      </c>
      <c r="N174" s="6">
        <f t="shared" si="3"/>
        <v>47119</v>
      </c>
    </row>
    <row r="175" spans="1:14" ht="15.75">
      <c r="A175" s="3">
        <v>5</v>
      </c>
      <c r="B175" s="3">
        <v>1971</v>
      </c>
      <c r="C175" s="6">
        <f t="shared" si="4"/>
        <v>26054</v>
      </c>
      <c r="D175" s="3">
        <v>62</v>
      </c>
      <c r="E175" s="3">
        <v>6</v>
      </c>
      <c r="F175" s="3">
        <v>2033</v>
      </c>
      <c r="G175" s="6">
        <f t="shared" si="5"/>
        <v>48731</v>
      </c>
      <c r="H175" s="3">
        <v>5</v>
      </c>
      <c r="I175" s="3">
        <v>1971</v>
      </c>
      <c r="J175" s="6">
        <f t="shared" si="2"/>
        <v>26054</v>
      </c>
      <c r="K175" s="3">
        <v>58</v>
      </c>
      <c r="L175" s="3">
        <v>6</v>
      </c>
      <c r="M175" s="3">
        <v>2029</v>
      </c>
      <c r="N175" s="6">
        <f t="shared" si="3"/>
        <v>47270</v>
      </c>
    </row>
    <row r="176" spans="1:14" ht="15.75">
      <c r="A176" s="3">
        <v>6</v>
      </c>
      <c r="B176" s="3">
        <v>1971</v>
      </c>
      <c r="C176" s="6">
        <f t="shared" si="4"/>
        <v>26085</v>
      </c>
      <c r="D176" s="3">
        <v>62</v>
      </c>
      <c r="E176" s="3">
        <v>7</v>
      </c>
      <c r="F176" s="3">
        <v>2033</v>
      </c>
      <c r="G176" s="6">
        <f t="shared" si="5"/>
        <v>48761</v>
      </c>
      <c r="H176" s="3">
        <v>6</v>
      </c>
      <c r="I176" s="3">
        <v>1971</v>
      </c>
      <c r="J176" s="6">
        <f t="shared" ref="J176:J239" si="6">DATE(I176,H176,1)</f>
        <v>26085</v>
      </c>
      <c r="K176" s="3">
        <v>58</v>
      </c>
      <c r="L176" s="3">
        <v>7</v>
      </c>
      <c r="M176" s="3">
        <v>2029</v>
      </c>
      <c r="N176" s="6">
        <f t="shared" ref="N176:N239" si="7">DATE(M176,L176,1)</f>
        <v>47300</v>
      </c>
    </row>
    <row r="177" spans="1:14" ht="15.75">
      <c r="A177" s="3">
        <v>7</v>
      </c>
      <c r="B177" s="3">
        <v>1971</v>
      </c>
      <c r="C177" s="6">
        <f t="shared" si="4"/>
        <v>26115</v>
      </c>
      <c r="D177" s="3">
        <v>62</v>
      </c>
      <c r="E177" s="3">
        <v>8</v>
      </c>
      <c r="F177" s="3">
        <v>2033</v>
      </c>
      <c r="G177" s="6">
        <f t="shared" si="5"/>
        <v>48792</v>
      </c>
      <c r="H177" s="3">
        <v>7</v>
      </c>
      <c r="I177" s="3">
        <v>1971</v>
      </c>
      <c r="J177" s="6">
        <f t="shared" si="6"/>
        <v>26115</v>
      </c>
      <c r="K177" s="3">
        <v>58</v>
      </c>
      <c r="L177" s="3">
        <v>8</v>
      </c>
      <c r="M177" s="3">
        <v>2029</v>
      </c>
      <c r="N177" s="6">
        <f t="shared" si="7"/>
        <v>47331</v>
      </c>
    </row>
    <row r="178" spans="1:14" ht="15.75">
      <c r="A178" s="3">
        <v>8</v>
      </c>
      <c r="B178" s="3">
        <v>1971</v>
      </c>
      <c r="C178" s="6">
        <f t="shared" si="4"/>
        <v>26146</v>
      </c>
      <c r="D178" s="3">
        <v>62</v>
      </c>
      <c r="E178" s="3">
        <v>9</v>
      </c>
      <c r="F178" s="3">
        <v>2033</v>
      </c>
      <c r="G178" s="6">
        <f t="shared" si="5"/>
        <v>48823</v>
      </c>
      <c r="H178" s="3">
        <v>8</v>
      </c>
      <c r="I178" s="3">
        <v>1971</v>
      </c>
      <c r="J178" s="6">
        <f t="shared" si="6"/>
        <v>26146</v>
      </c>
      <c r="K178" s="3">
        <v>58</v>
      </c>
      <c r="L178" s="3">
        <v>9</v>
      </c>
      <c r="M178" s="3">
        <v>2029</v>
      </c>
      <c r="N178" s="6">
        <f t="shared" si="7"/>
        <v>47362</v>
      </c>
    </row>
    <row r="179" spans="1:14" ht="15.75">
      <c r="A179" s="3">
        <v>9</v>
      </c>
      <c r="B179" s="3">
        <v>1971</v>
      </c>
      <c r="C179" s="6">
        <f t="shared" si="4"/>
        <v>26177</v>
      </c>
      <c r="D179" s="3">
        <v>62</v>
      </c>
      <c r="E179" s="3">
        <v>10</v>
      </c>
      <c r="F179" s="3">
        <v>2033</v>
      </c>
      <c r="G179" s="6">
        <f t="shared" si="5"/>
        <v>48853</v>
      </c>
      <c r="H179" s="3">
        <v>9</v>
      </c>
      <c r="I179" s="3">
        <v>1971</v>
      </c>
      <c r="J179" s="6">
        <f t="shared" si="6"/>
        <v>26177</v>
      </c>
      <c r="K179" s="3">
        <v>58</v>
      </c>
      <c r="L179" s="3">
        <v>10</v>
      </c>
      <c r="M179" s="3">
        <v>2029</v>
      </c>
      <c r="N179" s="6">
        <f t="shared" si="7"/>
        <v>47392</v>
      </c>
    </row>
    <row r="180" spans="1:14" ht="15.75">
      <c r="A180" s="3">
        <v>10</v>
      </c>
      <c r="B180" s="3">
        <v>1971</v>
      </c>
      <c r="C180" s="6">
        <f t="shared" ref="C180:C243" si="8">DATE(B180,A180,1)</f>
        <v>26207</v>
      </c>
      <c r="D180" s="3">
        <v>62</v>
      </c>
      <c r="E180" s="3">
        <v>11</v>
      </c>
      <c r="F180" s="3">
        <v>2033</v>
      </c>
      <c r="G180" s="6">
        <f t="shared" ref="G180:G243" si="9">DATE(F180,E180,1)</f>
        <v>48884</v>
      </c>
      <c r="H180" s="3">
        <v>10</v>
      </c>
      <c r="I180" s="3">
        <v>1971</v>
      </c>
      <c r="J180" s="6">
        <f t="shared" si="6"/>
        <v>26207</v>
      </c>
      <c r="K180" s="3">
        <v>58</v>
      </c>
      <c r="L180" s="3">
        <v>11</v>
      </c>
      <c r="M180" s="3">
        <v>2029</v>
      </c>
      <c r="N180" s="6">
        <f t="shared" si="7"/>
        <v>47423</v>
      </c>
    </row>
    <row r="181" spans="1:14" ht="15.75">
      <c r="A181" s="3">
        <v>11</v>
      </c>
      <c r="B181" s="3">
        <v>1971</v>
      </c>
      <c r="C181" s="6">
        <f t="shared" si="8"/>
        <v>26238</v>
      </c>
      <c r="D181" s="3">
        <v>62</v>
      </c>
      <c r="E181" s="3">
        <v>12</v>
      </c>
      <c r="F181" s="3">
        <v>2033</v>
      </c>
      <c r="G181" s="6">
        <f t="shared" si="9"/>
        <v>48914</v>
      </c>
      <c r="H181" s="3">
        <v>11</v>
      </c>
      <c r="I181" s="3">
        <v>1971</v>
      </c>
      <c r="J181" s="6">
        <f t="shared" si="6"/>
        <v>26238</v>
      </c>
      <c r="K181" s="3">
        <v>58</v>
      </c>
      <c r="L181" s="3">
        <v>12</v>
      </c>
      <c r="M181" s="3">
        <v>2029</v>
      </c>
      <c r="N181" s="6">
        <f t="shared" si="7"/>
        <v>47453</v>
      </c>
    </row>
    <row r="182" spans="1:14" ht="15.75">
      <c r="A182" s="3">
        <v>12</v>
      </c>
      <c r="B182" s="3">
        <v>1971</v>
      </c>
      <c r="C182" s="6">
        <f t="shared" si="8"/>
        <v>26268</v>
      </c>
      <c r="D182" s="3">
        <v>62</v>
      </c>
      <c r="E182" s="3">
        <v>1</v>
      </c>
      <c r="F182" s="3">
        <v>2034</v>
      </c>
      <c r="G182" s="6">
        <f t="shared" si="9"/>
        <v>48945</v>
      </c>
      <c r="H182" s="3">
        <v>12</v>
      </c>
      <c r="I182" s="3">
        <v>1971</v>
      </c>
      <c r="J182" s="6">
        <f t="shared" si="6"/>
        <v>26268</v>
      </c>
      <c r="K182" s="3">
        <v>58</v>
      </c>
      <c r="L182" s="2">
        <v>1</v>
      </c>
      <c r="M182" s="3">
        <v>2030</v>
      </c>
      <c r="N182" s="6">
        <f t="shared" si="7"/>
        <v>47484</v>
      </c>
    </row>
    <row r="183" spans="1:14" ht="15.75">
      <c r="A183" s="3">
        <v>1</v>
      </c>
      <c r="B183" s="3">
        <v>1972</v>
      </c>
      <c r="C183" s="6">
        <f t="shared" si="8"/>
        <v>26299</v>
      </c>
      <c r="D183" s="3">
        <v>62</v>
      </c>
      <c r="E183" s="3">
        <v>2</v>
      </c>
      <c r="F183" s="3">
        <v>2034</v>
      </c>
      <c r="G183" s="6">
        <f t="shared" si="9"/>
        <v>48976</v>
      </c>
      <c r="H183" s="3">
        <v>1</v>
      </c>
      <c r="I183" s="3">
        <v>1972</v>
      </c>
      <c r="J183" s="6">
        <f t="shared" si="6"/>
        <v>26299</v>
      </c>
      <c r="K183" s="3">
        <v>58.04</v>
      </c>
      <c r="L183" s="3">
        <v>6</v>
      </c>
      <c r="M183" s="3">
        <v>2030</v>
      </c>
      <c r="N183" s="6">
        <f t="shared" si="7"/>
        <v>47635</v>
      </c>
    </row>
    <row r="184" spans="1:14" ht="15.75">
      <c r="A184" s="3">
        <v>2</v>
      </c>
      <c r="B184" s="3">
        <v>1972</v>
      </c>
      <c r="C184" s="6">
        <f t="shared" si="8"/>
        <v>26330</v>
      </c>
      <c r="D184" s="3">
        <v>62</v>
      </c>
      <c r="E184" s="3">
        <v>3</v>
      </c>
      <c r="F184" s="3">
        <v>2034</v>
      </c>
      <c r="G184" s="6">
        <f t="shared" si="9"/>
        <v>49004</v>
      </c>
      <c r="H184" s="3">
        <v>2</v>
      </c>
      <c r="I184" s="3">
        <v>1972</v>
      </c>
      <c r="J184" s="6">
        <f t="shared" si="6"/>
        <v>26330</v>
      </c>
      <c r="K184" s="3">
        <v>58.04</v>
      </c>
      <c r="L184" s="3">
        <v>7</v>
      </c>
      <c r="M184" s="3">
        <v>2030</v>
      </c>
      <c r="N184" s="6">
        <f t="shared" si="7"/>
        <v>47665</v>
      </c>
    </row>
    <row r="185" spans="1:14" ht="15.75">
      <c r="A185" s="3">
        <v>3</v>
      </c>
      <c r="B185" s="3">
        <v>1972</v>
      </c>
      <c r="C185" s="6">
        <f t="shared" si="8"/>
        <v>26359</v>
      </c>
      <c r="D185" s="3">
        <v>62</v>
      </c>
      <c r="E185" s="3">
        <v>4</v>
      </c>
      <c r="F185" s="3">
        <v>2034</v>
      </c>
      <c r="G185" s="6">
        <f t="shared" si="9"/>
        <v>49035</v>
      </c>
      <c r="H185" s="3">
        <v>3</v>
      </c>
      <c r="I185" s="3">
        <v>1972</v>
      </c>
      <c r="J185" s="6">
        <f t="shared" si="6"/>
        <v>26359</v>
      </c>
      <c r="K185" s="3">
        <v>58.04</v>
      </c>
      <c r="L185" s="3">
        <v>8</v>
      </c>
      <c r="M185" s="3">
        <v>2030</v>
      </c>
      <c r="N185" s="6">
        <f t="shared" si="7"/>
        <v>47696</v>
      </c>
    </row>
    <row r="186" spans="1:14" ht="15.75">
      <c r="A186" s="3">
        <v>4</v>
      </c>
      <c r="B186" s="3">
        <v>1972</v>
      </c>
      <c r="C186" s="6">
        <f t="shared" si="8"/>
        <v>26390</v>
      </c>
      <c r="D186" s="3">
        <v>62</v>
      </c>
      <c r="E186" s="3">
        <v>5</v>
      </c>
      <c r="F186" s="3">
        <v>2034</v>
      </c>
      <c r="G186" s="6">
        <f t="shared" si="9"/>
        <v>49065</v>
      </c>
      <c r="H186" s="3">
        <v>4</v>
      </c>
      <c r="I186" s="3">
        <v>1972</v>
      </c>
      <c r="J186" s="6">
        <f t="shared" si="6"/>
        <v>26390</v>
      </c>
      <c r="K186" s="3">
        <v>58.04</v>
      </c>
      <c r="L186" s="3">
        <v>9</v>
      </c>
      <c r="M186" s="3">
        <v>2030</v>
      </c>
      <c r="N186" s="6">
        <f t="shared" si="7"/>
        <v>47727</v>
      </c>
    </row>
    <row r="187" spans="1:14" ht="15.75">
      <c r="A187" s="3">
        <v>5</v>
      </c>
      <c r="B187" s="3">
        <v>1972</v>
      </c>
      <c r="C187" s="6">
        <f t="shared" si="8"/>
        <v>26420</v>
      </c>
      <c r="D187" s="3">
        <v>62</v>
      </c>
      <c r="E187" s="3">
        <v>6</v>
      </c>
      <c r="F187" s="3">
        <v>2034</v>
      </c>
      <c r="G187" s="6">
        <f t="shared" si="9"/>
        <v>49096</v>
      </c>
      <c r="H187" s="3">
        <v>5</v>
      </c>
      <c r="I187" s="3">
        <v>1972</v>
      </c>
      <c r="J187" s="6">
        <f t="shared" si="6"/>
        <v>26420</v>
      </c>
      <c r="K187" s="3">
        <v>58.04</v>
      </c>
      <c r="L187" s="3">
        <v>10</v>
      </c>
      <c r="M187" s="3">
        <v>2030</v>
      </c>
      <c r="N187" s="6">
        <f t="shared" si="7"/>
        <v>47757</v>
      </c>
    </row>
    <row r="188" spans="1:14" ht="15.75">
      <c r="A188" s="3">
        <v>6</v>
      </c>
      <c r="B188" s="3">
        <v>1972</v>
      </c>
      <c r="C188" s="6">
        <f t="shared" si="8"/>
        <v>26451</v>
      </c>
      <c r="D188" s="3">
        <v>62</v>
      </c>
      <c r="E188" s="3">
        <v>7</v>
      </c>
      <c r="F188" s="3">
        <v>2034</v>
      </c>
      <c r="G188" s="6">
        <f t="shared" si="9"/>
        <v>49126</v>
      </c>
      <c r="H188" s="3">
        <v>6</v>
      </c>
      <c r="I188" s="3">
        <v>1972</v>
      </c>
      <c r="J188" s="6">
        <f t="shared" si="6"/>
        <v>26451</v>
      </c>
      <c r="K188" s="3">
        <v>58.04</v>
      </c>
      <c r="L188" s="3">
        <v>11</v>
      </c>
      <c r="M188" s="3">
        <v>2030</v>
      </c>
      <c r="N188" s="6">
        <f t="shared" si="7"/>
        <v>47788</v>
      </c>
    </row>
    <row r="189" spans="1:14" ht="15.75">
      <c r="A189" s="3">
        <v>7</v>
      </c>
      <c r="B189" s="3">
        <v>1972</v>
      </c>
      <c r="C189" s="6">
        <f t="shared" si="8"/>
        <v>26481</v>
      </c>
      <c r="D189" s="3">
        <v>62</v>
      </c>
      <c r="E189" s="3">
        <v>8</v>
      </c>
      <c r="F189" s="3">
        <v>2034</v>
      </c>
      <c r="G189" s="6">
        <f t="shared" si="9"/>
        <v>49157</v>
      </c>
      <c r="H189" s="3">
        <v>7</v>
      </c>
      <c r="I189" s="3">
        <v>1972</v>
      </c>
      <c r="J189" s="6">
        <f t="shared" si="6"/>
        <v>26481</v>
      </c>
      <c r="K189" s="3">
        <v>58.04</v>
      </c>
      <c r="L189" s="3">
        <v>12</v>
      </c>
      <c r="M189" s="3">
        <v>2030</v>
      </c>
      <c r="N189" s="6">
        <f t="shared" si="7"/>
        <v>47818</v>
      </c>
    </row>
    <row r="190" spans="1:14" ht="15.75">
      <c r="A190" s="3">
        <v>8</v>
      </c>
      <c r="B190" s="3">
        <v>1972</v>
      </c>
      <c r="C190" s="6">
        <f t="shared" si="8"/>
        <v>26512</v>
      </c>
      <c r="D190" s="3">
        <v>62</v>
      </c>
      <c r="E190" s="3">
        <v>9</v>
      </c>
      <c r="F190" s="3">
        <v>2034</v>
      </c>
      <c r="G190" s="6">
        <f t="shared" si="9"/>
        <v>49188</v>
      </c>
      <c r="H190" s="3">
        <v>8</v>
      </c>
      <c r="I190" s="3">
        <v>1972</v>
      </c>
      <c r="J190" s="6">
        <f t="shared" si="6"/>
        <v>26512</v>
      </c>
      <c r="K190" s="3">
        <v>58.04</v>
      </c>
      <c r="L190" s="2">
        <v>1</v>
      </c>
      <c r="M190" s="3">
        <v>2031</v>
      </c>
      <c r="N190" s="6">
        <f t="shared" si="7"/>
        <v>47849</v>
      </c>
    </row>
    <row r="191" spans="1:14" ht="15.75">
      <c r="A191" s="3">
        <v>9</v>
      </c>
      <c r="B191" s="3">
        <v>1972</v>
      </c>
      <c r="C191" s="6">
        <f t="shared" si="8"/>
        <v>26543</v>
      </c>
      <c r="D191" s="3">
        <v>62</v>
      </c>
      <c r="E191" s="3">
        <v>10</v>
      </c>
      <c r="F191" s="3">
        <v>2034</v>
      </c>
      <c r="G191" s="6">
        <f t="shared" si="9"/>
        <v>49218</v>
      </c>
      <c r="H191" s="3">
        <v>9</v>
      </c>
      <c r="I191" s="3">
        <v>1972</v>
      </c>
      <c r="J191" s="6">
        <f t="shared" si="6"/>
        <v>26543</v>
      </c>
      <c r="K191" s="3">
        <v>58.08</v>
      </c>
      <c r="L191" s="3">
        <v>6</v>
      </c>
      <c r="M191" s="3">
        <v>2031</v>
      </c>
      <c r="N191" s="6">
        <f t="shared" si="7"/>
        <v>48000</v>
      </c>
    </row>
    <row r="192" spans="1:14" ht="15.75">
      <c r="A192" s="3">
        <v>10</v>
      </c>
      <c r="B192" s="3">
        <v>1972</v>
      </c>
      <c r="C192" s="6">
        <f t="shared" si="8"/>
        <v>26573</v>
      </c>
      <c r="D192" s="3">
        <v>62</v>
      </c>
      <c r="E192" s="3">
        <v>11</v>
      </c>
      <c r="F192" s="3">
        <v>2034</v>
      </c>
      <c r="G192" s="6">
        <f t="shared" si="9"/>
        <v>49249</v>
      </c>
      <c r="H192" s="3">
        <v>10</v>
      </c>
      <c r="I192" s="3">
        <v>1972</v>
      </c>
      <c r="J192" s="6">
        <f t="shared" si="6"/>
        <v>26573</v>
      </c>
      <c r="K192" s="3">
        <v>58.08</v>
      </c>
      <c r="L192" s="3">
        <v>7</v>
      </c>
      <c r="M192" s="3">
        <v>2031</v>
      </c>
      <c r="N192" s="6">
        <f t="shared" si="7"/>
        <v>48030</v>
      </c>
    </row>
    <row r="193" spans="1:14" ht="15.75">
      <c r="A193" s="3">
        <v>11</v>
      </c>
      <c r="B193" s="3">
        <v>1972</v>
      </c>
      <c r="C193" s="6">
        <f t="shared" si="8"/>
        <v>26604</v>
      </c>
      <c r="D193" s="3">
        <v>62</v>
      </c>
      <c r="E193" s="3">
        <v>12</v>
      </c>
      <c r="F193" s="3">
        <v>2034</v>
      </c>
      <c r="G193" s="6">
        <f t="shared" si="9"/>
        <v>49279</v>
      </c>
      <c r="H193" s="3">
        <v>11</v>
      </c>
      <c r="I193" s="3">
        <v>1972</v>
      </c>
      <c r="J193" s="6">
        <f t="shared" si="6"/>
        <v>26604</v>
      </c>
      <c r="K193" s="3">
        <v>58.08</v>
      </c>
      <c r="L193" s="3">
        <v>8</v>
      </c>
      <c r="M193" s="3">
        <v>2031</v>
      </c>
      <c r="N193" s="6">
        <f t="shared" si="7"/>
        <v>48061</v>
      </c>
    </row>
    <row r="194" spans="1:14" ht="15.75">
      <c r="A194" s="3">
        <v>12</v>
      </c>
      <c r="B194" s="3">
        <v>1972</v>
      </c>
      <c r="C194" s="6">
        <f t="shared" si="8"/>
        <v>26634</v>
      </c>
      <c r="D194" s="3">
        <v>62</v>
      </c>
      <c r="E194" s="3">
        <v>1</v>
      </c>
      <c r="F194" s="3">
        <v>2035</v>
      </c>
      <c r="G194" s="6">
        <f t="shared" si="9"/>
        <v>49310</v>
      </c>
      <c r="H194" s="3">
        <v>12</v>
      </c>
      <c r="I194" s="3">
        <v>1972</v>
      </c>
      <c r="J194" s="6">
        <f t="shared" si="6"/>
        <v>26634</v>
      </c>
      <c r="K194" s="3">
        <v>58.08</v>
      </c>
      <c r="L194" s="3">
        <v>9</v>
      </c>
      <c r="M194" s="3">
        <v>2031</v>
      </c>
      <c r="N194" s="6">
        <f t="shared" si="7"/>
        <v>48092</v>
      </c>
    </row>
    <row r="195" spans="1:14" ht="15.75">
      <c r="A195" s="3">
        <v>1</v>
      </c>
      <c r="B195" s="3">
        <v>1973</v>
      </c>
      <c r="C195" s="6">
        <f t="shared" si="8"/>
        <v>26665</v>
      </c>
      <c r="D195" s="3">
        <v>62</v>
      </c>
      <c r="E195" s="3">
        <v>2</v>
      </c>
      <c r="F195" s="3">
        <v>2035</v>
      </c>
      <c r="G195" s="6">
        <f t="shared" si="9"/>
        <v>49341</v>
      </c>
      <c r="H195" s="3">
        <v>1</v>
      </c>
      <c r="I195" s="3">
        <v>1973</v>
      </c>
      <c r="J195" s="6">
        <f t="shared" si="6"/>
        <v>26665</v>
      </c>
      <c r="K195" s="3">
        <v>58.08</v>
      </c>
      <c r="L195" s="3">
        <v>10</v>
      </c>
      <c r="M195" s="3">
        <v>2031</v>
      </c>
      <c r="N195" s="6">
        <f t="shared" si="7"/>
        <v>48122</v>
      </c>
    </row>
    <row r="196" spans="1:14" ht="15.75">
      <c r="A196" s="3">
        <v>2</v>
      </c>
      <c r="B196" s="3">
        <v>1973</v>
      </c>
      <c r="C196" s="6">
        <f t="shared" si="8"/>
        <v>26696</v>
      </c>
      <c r="D196" s="3">
        <v>62</v>
      </c>
      <c r="E196" s="3">
        <v>3</v>
      </c>
      <c r="F196" s="3">
        <v>2035</v>
      </c>
      <c r="G196" s="6">
        <f t="shared" si="9"/>
        <v>49369</v>
      </c>
      <c r="H196" s="3">
        <v>2</v>
      </c>
      <c r="I196" s="3">
        <v>1973</v>
      </c>
      <c r="J196" s="6">
        <f t="shared" si="6"/>
        <v>26696</v>
      </c>
      <c r="K196" s="3">
        <v>58.08</v>
      </c>
      <c r="L196" s="3">
        <v>11</v>
      </c>
      <c r="M196" s="3">
        <v>2031</v>
      </c>
      <c r="N196" s="6">
        <f t="shared" si="7"/>
        <v>48153</v>
      </c>
    </row>
    <row r="197" spans="1:14" ht="15.75">
      <c r="A197" s="3">
        <v>3</v>
      </c>
      <c r="B197" s="3">
        <v>1973</v>
      </c>
      <c r="C197" s="6">
        <f t="shared" si="8"/>
        <v>26724</v>
      </c>
      <c r="D197" s="3">
        <v>62</v>
      </c>
      <c r="E197" s="3">
        <v>4</v>
      </c>
      <c r="F197" s="3">
        <v>2035</v>
      </c>
      <c r="G197" s="6">
        <f t="shared" si="9"/>
        <v>49400</v>
      </c>
      <c r="H197" s="3">
        <v>3</v>
      </c>
      <c r="I197" s="3">
        <v>1973</v>
      </c>
      <c r="J197" s="6">
        <f t="shared" si="6"/>
        <v>26724</v>
      </c>
      <c r="K197" s="3">
        <v>58.08</v>
      </c>
      <c r="L197" s="3">
        <v>12</v>
      </c>
      <c r="M197" s="3">
        <v>2031</v>
      </c>
      <c r="N197" s="6">
        <f t="shared" si="7"/>
        <v>48183</v>
      </c>
    </row>
    <row r="198" spans="1:14" ht="15.75">
      <c r="A198" s="3">
        <v>4</v>
      </c>
      <c r="B198" s="3">
        <v>1973</v>
      </c>
      <c r="C198" s="6">
        <f t="shared" si="8"/>
        <v>26755</v>
      </c>
      <c r="D198" s="3">
        <v>62</v>
      </c>
      <c r="E198" s="3">
        <v>5</v>
      </c>
      <c r="F198" s="3">
        <v>2035</v>
      </c>
      <c r="G198" s="6">
        <f t="shared" si="9"/>
        <v>49430</v>
      </c>
      <c r="H198" s="3">
        <v>4</v>
      </c>
      <c r="I198" s="3">
        <v>1973</v>
      </c>
      <c r="J198" s="6">
        <f t="shared" si="6"/>
        <v>26755</v>
      </c>
      <c r="K198" s="3">
        <v>58.08</v>
      </c>
      <c r="L198" s="2">
        <v>1</v>
      </c>
      <c r="M198" s="3">
        <v>2032</v>
      </c>
      <c r="N198" s="6">
        <f t="shared" si="7"/>
        <v>48214</v>
      </c>
    </row>
    <row r="199" spans="1:14" ht="15.75">
      <c r="A199" s="3">
        <v>5</v>
      </c>
      <c r="B199" s="3">
        <v>1973</v>
      </c>
      <c r="C199" s="6">
        <f t="shared" si="8"/>
        <v>26785</v>
      </c>
      <c r="D199" s="3">
        <v>62</v>
      </c>
      <c r="E199" s="3">
        <v>6</v>
      </c>
      <c r="F199" s="3">
        <v>2035</v>
      </c>
      <c r="G199" s="6">
        <f t="shared" si="9"/>
        <v>49461</v>
      </c>
      <c r="H199" s="3">
        <v>5</v>
      </c>
      <c r="I199" s="3">
        <v>1973</v>
      </c>
      <c r="J199" s="6">
        <f t="shared" si="6"/>
        <v>26785</v>
      </c>
      <c r="K199" s="3">
        <v>59</v>
      </c>
      <c r="L199" s="3">
        <v>6</v>
      </c>
      <c r="M199" s="3">
        <v>2032</v>
      </c>
      <c r="N199" s="6">
        <f t="shared" si="7"/>
        <v>48366</v>
      </c>
    </row>
    <row r="200" spans="1:14" ht="15.75">
      <c r="A200" s="3">
        <v>6</v>
      </c>
      <c r="B200" s="3">
        <v>1973</v>
      </c>
      <c r="C200" s="6">
        <f t="shared" si="8"/>
        <v>26816</v>
      </c>
      <c r="D200" s="3">
        <v>62</v>
      </c>
      <c r="E200" s="3">
        <v>7</v>
      </c>
      <c r="F200" s="3">
        <v>2035</v>
      </c>
      <c r="G200" s="6">
        <f t="shared" si="9"/>
        <v>49491</v>
      </c>
      <c r="H200" s="3">
        <v>6</v>
      </c>
      <c r="I200" s="3">
        <v>1973</v>
      </c>
      <c r="J200" s="6">
        <f t="shared" si="6"/>
        <v>26816</v>
      </c>
      <c r="K200" s="3">
        <v>59</v>
      </c>
      <c r="L200" s="3">
        <v>7</v>
      </c>
      <c r="M200" s="3">
        <v>2032</v>
      </c>
      <c r="N200" s="6">
        <f t="shared" si="7"/>
        <v>48396</v>
      </c>
    </row>
    <row r="201" spans="1:14" ht="15.75">
      <c r="A201" s="3">
        <v>7</v>
      </c>
      <c r="B201" s="3">
        <v>1973</v>
      </c>
      <c r="C201" s="6">
        <f t="shared" si="8"/>
        <v>26846</v>
      </c>
      <c r="D201" s="3">
        <v>62</v>
      </c>
      <c r="E201" s="3">
        <v>8</v>
      </c>
      <c r="F201" s="3">
        <v>2035</v>
      </c>
      <c r="G201" s="6">
        <f t="shared" si="9"/>
        <v>49522</v>
      </c>
      <c r="H201" s="3">
        <v>7</v>
      </c>
      <c r="I201" s="3">
        <v>1973</v>
      </c>
      <c r="J201" s="6">
        <f t="shared" si="6"/>
        <v>26846</v>
      </c>
      <c r="K201" s="3">
        <v>59</v>
      </c>
      <c r="L201" s="3">
        <v>8</v>
      </c>
      <c r="M201" s="3">
        <v>2032</v>
      </c>
      <c r="N201" s="6">
        <f t="shared" si="7"/>
        <v>48427</v>
      </c>
    </row>
    <row r="202" spans="1:14" ht="15.75">
      <c r="A202" s="3">
        <v>8</v>
      </c>
      <c r="B202" s="3">
        <v>1973</v>
      </c>
      <c r="C202" s="6">
        <f t="shared" si="8"/>
        <v>26877</v>
      </c>
      <c r="D202" s="3">
        <v>62</v>
      </c>
      <c r="E202" s="3">
        <v>9</v>
      </c>
      <c r="F202" s="3">
        <v>2035</v>
      </c>
      <c r="G202" s="6">
        <f t="shared" si="9"/>
        <v>49553</v>
      </c>
      <c r="H202" s="3">
        <v>8</v>
      </c>
      <c r="I202" s="3">
        <v>1973</v>
      </c>
      <c r="J202" s="6">
        <f t="shared" si="6"/>
        <v>26877</v>
      </c>
      <c r="K202" s="3">
        <v>59</v>
      </c>
      <c r="L202" s="3">
        <v>9</v>
      </c>
      <c r="M202" s="3">
        <v>2032</v>
      </c>
      <c r="N202" s="6">
        <f t="shared" si="7"/>
        <v>48458</v>
      </c>
    </row>
    <row r="203" spans="1:14" ht="15.75">
      <c r="A203" s="3">
        <v>9</v>
      </c>
      <c r="B203" s="3">
        <v>1973</v>
      </c>
      <c r="C203" s="6">
        <f t="shared" si="8"/>
        <v>26908</v>
      </c>
      <c r="D203" s="3">
        <v>62</v>
      </c>
      <c r="E203" s="3">
        <v>10</v>
      </c>
      <c r="F203" s="3">
        <v>2035</v>
      </c>
      <c r="G203" s="6">
        <f t="shared" si="9"/>
        <v>49583</v>
      </c>
      <c r="H203" s="3">
        <v>9</v>
      </c>
      <c r="I203" s="3">
        <v>1973</v>
      </c>
      <c r="J203" s="6">
        <f t="shared" si="6"/>
        <v>26908</v>
      </c>
      <c r="K203" s="3">
        <v>59</v>
      </c>
      <c r="L203" s="3">
        <v>10</v>
      </c>
      <c r="M203" s="3">
        <v>2032</v>
      </c>
      <c r="N203" s="6">
        <f t="shared" si="7"/>
        <v>48488</v>
      </c>
    </row>
    <row r="204" spans="1:14" ht="15.75">
      <c r="A204" s="3">
        <v>10</v>
      </c>
      <c r="B204" s="3">
        <v>1973</v>
      </c>
      <c r="C204" s="6">
        <f t="shared" si="8"/>
        <v>26938</v>
      </c>
      <c r="D204" s="3">
        <v>62</v>
      </c>
      <c r="E204" s="3">
        <v>11</v>
      </c>
      <c r="F204" s="3">
        <v>2035</v>
      </c>
      <c r="G204" s="6">
        <f t="shared" si="9"/>
        <v>49614</v>
      </c>
      <c r="H204" s="3">
        <v>10</v>
      </c>
      <c r="I204" s="3">
        <v>1973</v>
      </c>
      <c r="J204" s="6">
        <f t="shared" si="6"/>
        <v>26938</v>
      </c>
      <c r="K204" s="3">
        <v>59</v>
      </c>
      <c r="L204" s="3">
        <v>11</v>
      </c>
      <c r="M204" s="3">
        <v>2032</v>
      </c>
      <c r="N204" s="6">
        <f t="shared" si="7"/>
        <v>48519</v>
      </c>
    </row>
    <row r="205" spans="1:14" ht="15.75">
      <c r="A205" s="3">
        <v>11</v>
      </c>
      <c r="B205" s="3">
        <v>1973</v>
      </c>
      <c r="C205" s="6">
        <f t="shared" si="8"/>
        <v>26969</v>
      </c>
      <c r="D205" s="3">
        <v>62</v>
      </c>
      <c r="E205" s="3">
        <v>12</v>
      </c>
      <c r="F205" s="3">
        <v>2035</v>
      </c>
      <c r="G205" s="6">
        <f t="shared" si="9"/>
        <v>49644</v>
      </c>
      <c r="H205" s="3">
        <v>11</v>
      </c>
      <c r="I205" s="3">
        <v>1973</v>
      </c>
      <c r="J205" s="6">
        <f t="shared" si="6"/>
        <v>26969</v>
      </c>
      <c r="K205" s="3">
        <v>59</v>
      </c>
      <c r="L205" s="3">
        <v>12</v>
      </c>
      <c r="M205" s="3">
        <v>2032</v>
      </c>
      <c r="N205" s="6">
        <f t="shared" si="7"/>
        <v>48549</v>
      </c>
    </row>
    <row r="206" spans="1:14" ht="15.75">
      <c r="A206" s="3">
        <v>12</v>
      </c>
      <c r="B206" s="3">
        <v>1973</v>
      </c>
      <c r="C206" s="6">
        <f t="shared" si="8"/>
        <v>26999</v>
      </c>
      <c r="D206" s="3">
        <v>62</v>
      </c>
      <c r="E206" s="3">
        <v>1</v>
      </c>
      <c r="F206" s="3">
        <v>2036</v>
      </c>
      <c r="G206" s="6">
        <f t="shared" si="9"/>
        <v>49675</v>
      </c>
      <c r="H206" s="3">
        <v>12</v>
      </c>
      <c r="I206" s="3">
        <v>1973</v>
      </c>
      <c r="J206" s="6">
        <f t="shared" si="6"/>
        <v>26999</v>
      </c>
      <c r="K206" s="3">
        <v>59</v>
      </c>
      <c r="L206" s="2">
        <v>1</v>
      </c>
      <c r="M206" s="3">
        <v>2033</v>
      </c>
      <c r="N206" s="6">
        <f t="shared" si="7"/>
        <v>48580</v>
      </c>
    </row>
    <row r="207" spans="1:14" ht="15.75">
      <c r="A207" s="3">
        <v>1</v>
      </c>
      <c r="B207" s="3">
        <v>1974</v>
      </c>
      <c r="C207" s="6">
        <f t="shared" si="8"/>
        <v>27030</v>
      </c>
      <c r="D207" s="3">
        <v>62</v>
      </c>
      <c r="E207" s="3">
        <v>2</v>
      </c>
      <c r="F207" s="3">
        <v>2036</v>
      </c>
      <c r="G207" s="6">
        <f t="shared" si="9"/>
        <v>49706</v>
      </c>
      <c r="H207" s="3">
        <v>1</v>
      </c>
      <c r="I207" s="3">
        <v>1974</v>
      </c>
      <c r="J207" s="6">
        <f t="shared" si="6"/>
        <v>27030</v>
      </c>
      <c r="K207" s="3">
        <v>59.04</v>
      </c>
      <c r="L207" s="3">
        <v>6</v>
      </c>
      <c r="M207" s="3">
        <v>2033</v>
      </c>
      <c r="N207" s="6">
        <f t="shared" si="7"/>
        <v>48731</v>
      </c>
    </row>
    <row r="208" spans="1:14" ht="15.75">
      <c r="A208" s="3">
        <v>2</v>
      </c>
      <c r="B208" s="3">
        <v>1974</v>
      </c>
      <c r="C208" s="6">
        <f t="shared" si="8"/>
        <v>27061</v>
      </c>
      <c r="D208" s="3">
        <v>62</v>
      </c>
      <c r="E208" s="3">
        <v>3</v>
      </c>
      <c r="F208" s="3">
        <v>2036</v>
      </c>
      <c r="G208" s="6">
        <f t="shared" si="9"/>
        <v>49735</v>
      </c>
      <c r="H208" s="3">
        <v>2</v>
      </c>
      <c r="I208" s="3">
        <v>1974</v>
      </c>
      <c r="J208" s="6">
        <f t="shared" si="6"/>
        <v>27061</v>
      </c>
      <c r="K208" s="3">
        <v>59.04</v>
      </c>
      <c r="L208" s="3">
        <v>7</v>
      </c>
      <c r="M208" s="3">
        <v>2033</v>
      </c>
      <c r="N208" s="6">
        <f t="shared" si="7"/>
        <v>48761</v>
      </c>
    </row>
    <row r="209" spans="1:14" ht="15.75">
      <c r="A209" s="3">
        <v>3</v>
      </c>
      <c r="B209" s="3">
        <v>1974</v>
      </c>
      <c r="C209" s="6">
        <f t="shared" si="8"/>
        <v>27089</v>
      </c>
      <c r="D209" s="3">
        <v>62</v>
      </c>
      <c r="E209" s="3">
        <v>4</v>
      </c>
      <c r="F209" s="3">
        <v>2036</v>
      </c>
      <c r="G209" s="6">
        <f t="shared" si="9"/>
        <v>49766</v>
      </c>
      <c r="H209" s="3">
        <v>3</v>
      </c>
      <c r="I209" s="3">
        <v>1974</v>
      </c>
      <c r="J209" s="6">
        <f t="shared" si="6"/>
        <v>27089</v>
      </c>
      <c r="K209" s="3">
        <v>59.04</v>
      </c>
      <c r="L209" s="3">
        <v>8</v>
      </c>
      <c r="M209" s="3">
        <v>2033</v>
      </c>
      <c r="N209" s="6">
        <f t="shared" si="7"/>
        <v>48792</v>
      </c>
    </row>
    <row r="210" spans="1:14" ht="15.75">
      <c r="A210" s="3">
        <v>4</v>
      </c>
      <c r="B210" s="3">
        <v>1974</v>
      </c>
      <c r="C210" s="6">
        <f t="shared" si="8"/>
        <v>27120</v>
      </c>
      <c r="D210" s="3">
        <v>62</v>
      </c>
      <c r="E210" s="3">
        <v>5</v>
      </c>
      <c r="F210" s="3">
        <v>2036</v>
      </c>
      <c r="G210" s="6">
        <f t="shared" si="9"/>
        <v>49796</v>
      </c>
      <c r="H210" s="3">
        <v>4</v>
      </c>
      <c r="I210" s="3">
        <v>1974</v>
      </c>
      <c r="J210" s="6">
        <f t="shared" si="6"/>
        <v>27120</v>
      </c>
      <c r="K210" s="3">
        <v>59.04</v>
      </c>
      <c r="L210" s="3">
        <v>9</v>
      </c>
      <c r="M210" s="3">
        <v>2033</v>
      </c>
      <c r="N210" s="6">
        <f t="shared" si="7"/>
        <v>48823</v>
      </c>
    </row>
    <row r="211" spans="1:14" ht="15.75">
      <c r="A211" s="3">
        <v>5</v>
      </c>
      <c r="B211" s="3">
        <v>1974</v>
      </c>
      <c r="C211" s="6">
        <f t="shared" si="8"/>
        <v>27150</v>
      </c>
      <c r="D211" s="3">
        <v>62</v>
      </c>
      <c r="E211" s="3">
        <v>6</v>
      </c>
      <c r="F211" s="3">
        <v>2036</v>
      </c>
      <c r="G211" s="6">
        <f t="shared" si="9"/>
        <v>49827</v>
      </c>
      <c r="H211" s="3">
        <v>5</v>
      </c>
      <c r="I211" s="3">
        <v>1974</v>
      </c>
      <c r="J211" s="6">
        <f t="shared" si="6"/>
        <v>27150</v>
      </c>
      <c r="K211" s="3">
        <v>59.04</v>
      </c>
      <c r="L211" s="3">
        <v>10</v>
      </c>
      <c r="M211" s="3">
        <v>2033</v>
      </c>
      <c r="N211" s="6">
        <f t="shared" si="7"/>
        <v>48853</v>
      </c>
    </row>
    <row r="212" spans="1:14" ht="15.75">
      <c r="A212" s="3">
        <v>6</v>
      </c>
      <c r="B212" s="3">
        <v>1974</v>
      </c>
      <c r="C212" s="6">
        <f t="shared" si="8"/>
        <v>27181</v>
      </c>
      <c r="D212" s="3">
        <v>62</v>
      </c>
      <c r="E212" s="3">
        <v>7</v>
      </c>
      <c r="F212" s="3">
        <v>2036</v>
      </c>
      <c r="G212" s="6">
        <f t="shared" si="9"/>
        <v>49857</v>
      </c>
      <c r="H212" s="3">
        <v>6</v>
      </c>
      <c r="I212" s="3">
        <v>1974</v>
      </c>
      <c r="J212" s="6">
        <f t="shared" si="6"/>
        <v>27181</v>
      </c>
      <c r="K212" s="3">
        <v>59.04</v>
      </c>
      <c r="L212" s="3">
        <v>11</v>
      </c>
      <c r="M212" s="3">
        <v>2033</v>
      </c>
      <c r="N212" s="6">
        <f t="shared" si="7"/>
        <v>48884</v>
      </c>
    </row>
    <row r="213" spans="1:14" ht="15.75">
      <c r="A213" s="3">
        <v>7</v>
      </c>
      <c r="B213" s="3">
        <v>1974</v>
      </c>
      <c r="C213" s="6">
        <f t="shared" si="8"/>
        <v>27211</v>
      </c>
      <c r="D213" s="3">
        <v>62</v>
      </c>
      <c r="E213" s="3">
        <v>8</v>
      </c>
      <c r="F213" s="3">
        <v>2036</v>
      </c>
      <c r="G213" s="6">
        <f t="shared" si="9"/>
        <v>49888</v>
      </c>
      <c r="H213" s="3">
        <v>7</v>
      </c>
      <c r="I213" s="3">
        <v>1974</v>
      </c>
      <c r="J213" s="6">
        <f t="shared" si="6"/>
        <v>27211</v>
      </c>
      <c r="K213" s="3">
        <v>59.04</v>
      </c>
      <c r="L213" s="3">
        <v>12</v>
      </c>
      <c r="M213" s="3">
        <v>2033</v>
      </c>
      <c r="N213" s="6">
        <f t="shared" si="7"/>
        <v>48914</v>
      </c>
    </row>
    <row r="214" spans="1:14" ht="15.75">
      <c r="A214" s="3">
        <v>8</v>
      </c>
      <c r="B214" s="3">
        <v>1974</v>
      </c>
      <c r="C214" s="6">
        <f t="shared" si="8"/>
        <v>27242</v>
      </c>
      <c r="D214" s="3">
        <v>62</v>
      </c>
      <c r="E214" s="3">
        <v>9</v>
      </c>
      <c r="F214" s="3">
        <v>2036</v>
      </c>
      <c r="G214" s="6">
        <f t="shared" si="9"/>
        <v>49919</v>
      </c>
      <c r="H214" s="3">
        <v>8</v>
      </c>
      <c r="I214" s="3">
        <v>1974</v>
      </c>
      <c r="J214" s="6">
        <f t="shared" si="6"/>
        <v>27242</v>
      </c>
      <c r="K214" s="3">
        <v>59.04</v>
      </c>
      <c r="L214" s="2">
        <v>1</v>
      </c>
      <c r="M214" s="3">
        <v>2034</v>
      </c>
      <c r="N214" s="6">
        <f t="shared" si="7"/>
        <v>48945</v>
      </c>
    </row>
    <row r="215" spans="1:14" ht="15.75">
      <c r="A215" s="3">
        <v>9</v>
      </c>
      <c r="B215" s="3">
        <v>1974</v>
      </c>
      <c r="C215" s="6">
        <f t="shared" si="8"/>
        <v>27273</v>
      </c>
      <c r="D215" s="3">
        <v>62</v>
      </c>
      <c r="E215" s="3">
        <v>10</v>
      </c>
      <c r="F215" s="3">
        <v>2036</v>
      </c>
      <c r="G215" s="6">
        <f t="shared" si="9"/>
        <v>49949</v>
      </c>
      <c r="H215" s="3">
        <v>9</v>
      </c>
      <c r="I215" s="3">
        <v>1974</v>
      </c>
      <c r="J215" s="6">
        <f t="shared" si="6"/>
        <v>27273</v>
      </c>
      <c r="K215" s="3">
        <v>59.08</v>
      </c>
      <c r="L215" s="3">
        <v>6</v>
      </c>
      <c r="M215" s="3">
        <v>2034</v>
      </c>
      <c r="N215" s="6">
        <f t="shared" si="7"/>
        <v>49096</v>
      </c>
    </row>
    <row r="216" spans="1:14" ht="15.75">
      <c r="A216" s="3">
        <v>10</v>
      </c>
      <c r="B216" s="3">
        <v>1974</v>
      </c>
      <c r="C216" s="6">
        <f t="shared" si="8"/>
        <v>27303</v>
      </c>
      <c r="D216" s="3">
        <v>62</v>
      </c>
      <c r="E216" s="3">
        <v>11</v>
      </c>
      <c r="F216" s="3">
        <v>2036</v>
      </c>
      <c r="G216" s="6">
        <f t="shared" si="9"/>
        <v>49980</v>
      </c>
      <c r="H216" s="3">
        <v>10</v>
      </c>
      <c r="I216" s="3">
        <v>1974</v>
      </c>
      <c r="J216" s="6">
        <f t="shared" si="6"/>
        <v>27303</v>
      </c>
      <c r="K216" s="3">
        <v>59.08</v>
      </c>
      <c r="L216" s="3">
        <v>7</v>
      </c>
      <c r="M216" s="3">
        <v>2034</v>
      </c>
      <c r="N216" s="6">
        <f t="shared" si="7"/>
        <v>49126</v>
      </c>
    </row>
    <row r="217" spans="1:14" ht="15.75">
      <c r="A217" s="3">
        <v>11</v>
      </c>
      <c r="B217" s="3">
        <v>1974</v>
      </c>
      <c r="C217" s="6">
        <f t="shared" si="8"/>
        <v>27334</v>
      </c>
      <c r="D217" s="3">
        <v>62</v>
      </c>
      <c r="E217" s="3">
        <v>12</v>
      </c>
      <c r="F217" s="3">
        <v>2036</v>
      </c>
      <c r="G217" s="6">
        <f t="shared" si="9"/>
        <v>50010</v>
      </c>
      <c r="H217" s="3">
        <v>11</v>
      </c>
      <c r="I217" s="3">
        <v>1974</v>
      </c>
      <c r="J217" s="6">
        <f t="shared" si="6"/>
        <v>27334</v>
      </c>
      <c r="K217" s="3">
        <v>59.08</v>
      </c>
      <c r="L217" s="3">
        <v>8</v>
      </c>
      <c r="M217" s="3">
        <v>2034</v>
      </c>
      <c r="N217" s="6">
        <f t="shared" si="7"/>
        <v>49157</v>
      </c>
    </row>
    <row r="218" spans="1:14" ht="15.75">
      <c r="A218" s="3">
        <v>12</v>
      </c>
      <c r="B218" s="3">
        <v>1974</v>
      </c>
      <c r="C218" s="6">
        <f t="shared" si="8"/>
        <v>27364</v>
      </c>
      <c r="D218" s="3">
        <v>62</v>
      </c>
      <c r="E218" s="3">
        <v>1</v>
      </c>
      <c r="F218" s="3">
        <v>2037</v>
      </c>
      <c r="G218" s="6">
        <f t="shared" si="9"/>
        <v>50041</v>
      </c>
      <c r="H218" s="3">
        <v>12</v>
      </c>
      <c r="I218" s="3">
        <v>1974</v>
      </c>
      <c r="J218" s="6">
        <f t="shared" si="6"/>
        <v>27364</v>
      </c>
      <c r="K218" s="3">
        <v>59.08</v>
      </c>
      <c r="L218" s="3">
        <v>9</v>
      </c>
      <c r="M218" s="3">
        <v>2034</v>
      </c>
      <c r="N218" s="6">
        <f t="shared" si="7"/>
        <v>49188</v>
      </c>
    </row>
    <row r="219" spans="1:14" ht="15.75">
      <c r="A219" s="3">
        <v>1</v>
      </c>
      <c r="B219" s="3">
        <v>1975</v>
      </c>
      <c r="C219" s="6">
        <f t="shared" si="8"/>
        <v>27395</v>
      </c>
      <c r="D219" s="3">
        <v>62</v>
      </c>
      <c r="E219" s="3">
        <v>2</v>
      </c>
      <c r="F219" s="3">
        <v>2037</v>
      </c>
      <c r="G219" s="6">
        <f t="shared" si="9"/>
        <v>50072</v>
      </c>
      <c r="H219" s="3">
        <v>1</v>
      </c>
      <c r="I219" s="3">
        <v>1975</v>
      </c>
      <c r="J219" s="6">
        <f t="shared" si="6"/>
        <v>27395</v>
      </c>
      <c r="K219" s="3">
        <v>59.08</v>
      </c>
      <c r="L219" s="3">
        <v>10</v>
      </c>
      <c r="M219" s="3">
        <v>2034</v>
      </c>
      <c r="N219" s="6">
        <f t="shared" si="7"/>
        <v>49218</v>
      </c>
    </row>
    <row r="220" spans="1:14" ht="15.75">
      <c r="A220" s="3">
        <v>2</v>
      </c>
      <c r="B220" s="3">
        <v>1975</v>
      </c>
      <c r="C220" s="6">
        <f t="shared" si="8"/>
        <v>27426</v>
      </c>
      <c r="D220" s="3">
        <v>62</v>
      </c>
      <c r="E220" s="3">
        <v>3</v>
      </c>
      <c r="F220" s="3">
        <v>2037</v>
      </c>
      <c r="G220" s="6">
        <f t="shared" si="9"/>
        <v>50100</v>
      </c>
      <c r="H220" s="3">
        <v>2</v>
      </c>
      <c r="I220" s="3">
        <v>1975</v>
      </c>
      <c r="J220" s="6">
        <f t="shared" si="6"/>
        <v>27426</v>
      </c>
      <c r="K220" s="3">
        <v>59.08</v>
      </c>
      <c r="L220" s="3">
        <v>11</v>
      </c>
      <c r="M220" s="3">
        <v>2034</v>
      </c>
      <c r="N220" s="6">
        <f t="shared" si="7"/>
        <v>49249</v>
      </c>
    </row>
    <row r="221" spans="1:14" ht="15.75">
      <c r="A221" s="3">
        <v>3</v>
      </c>
      <c r="B221" s="3">
        <v>1975</v>
      </c>
      <c r="C221" s="6">
        <f t="shared" si="8"/>
        <v>27454</v>
      </c>
      <c r="D221" s="3">
        <v>62</v>
      </c>
      <c r="E221" s="3">
        <v>4</v>
      </c>
      <c r="F221" s="3">
        <v>2037</v>
      </c>
      <c r="G221" s="6">
        <f t="shared" si="9"/>
        <v>50131</v>
      </c>
      <c r="H221" s="3">
        <v>3</v>
      </c>
      <c r="I221" s="3">
        <v>1975</v>
      </c>
      <c r="J221" s="6">
        <f t="shared" si="6"/>
        <v>27454</v>
      </c>
      <c r="K221" s="3">
        <v>59.08</v>
      </c>
      <c r="L221" s="3">
        <v>12</v>
      </c>
      <c r="M221" s="3">
        <v>2034</v>
      </c>
      <c r="N221" s="6">
        <f t="shared" si="7"/>
        <v>49279</v>
      </c>
    </row>
    <row r="222" spans="1:14" ht="15.75">
      <c r="A222" s="3">
        <v>4</v>
      </c>
      <c r="B222" s="3">
        <v>1975</v>
      </c>
      <c r="C222" s="6">
        <f t="shared" si="8"/>
        <v>27485</v>
      </c>
      <c r="D222" s="3">
        <v>62</v>
      </c>
      <c r="E222" s="3">
        <v>5</v>
      </c>
      <c r="F222" s="3">
        <v>2037</v>
      </c>
      <c r="G222" s="6">
        <f t="shared" si="9"/>
        <v>50161</v>
      </c>
      <c r="H222" s="3">
        <v>4</v>
      </c>
      <c r="I222" s="3">
        <v>1975</v>
      </c>
      <c r="J222" s="6">
        <f t="shared" si="6"/>
        <v>27485</v>
      </c>
      <c r="K222" s="3">
        <v>59.08</v>
      </c>
      <c r="L222" s="2">
        <v>1</v>
      </c>
      <c r="M222" s="3">
        <v>2035</v>
      </c>
      <c r="N222" s="6">
        <f t="shared" si="7"/>
        <v>49310</v>
      </c>
    </row>
    <row r="223" spans="1:14" ht="15.75">
      <c r="A223" s="3">
        <v>5</v>
      </c>
      <c r="B223" s="3">
        <v>1975</v>
      </c>
      <c r="C223" s="6">
        <f t="shared" si="8"/>
        <v>27515</v>
      </c>
      <c r="D223" s="3">
        <v>62</v>
      </c>
      <c r="E223" s="3">
        <v>6</v>
      </c>
      <c r="F223" s="3">
        <v>2037</v>
      </c>
      <c r="G223" s="6">
        <f t="shared" si="9"/>
        <v>50192</v>
      </c>
      <c r="H223" s="3">
        <v>5</v>
      </c>
      <c r="I223" s="3">
        <v>1975</v>
      </c>
      <c r="J223" s="6">
        <f t="shared" si="6"/>
        <v>27515</v>
      </c>
      <c r="K223" s="3">
        <v>60</v>
      </c>
      <c r="L223" s="3">
        <v>6</v>
      </c>
      <c r="M223" s="3">
        <v>2035</v>
      </c>
      <c r="N223" s="6">
        <f t="shared" si="7"/>
        <v>49461</v>
      </c>
    </row>
    <row r="224" spans="1:14" ht="15.75">
      <c r="A224" s="3">
        <v>6</v>
      </c>
      <c r="B224" s="3">
        <v>1975</v>
      </c>
      <c r="C224" s="6">
        <f t="shared" si="8"/>
        <v>27546</v>
      </c>
      <c r="D224" s="3">
        <v>62</v>
      </c>
      <c r="E224" s="3">
        <v>7</v>
      </c>
      <c r="F224" s="3">
        <v>2037</v>
      </c>
      <c r="G224" s="6">
        <f t="shared" si="9"/>
        <v>50222</v>
      </c>
      <c r="H224" s="3">
        <v>6</v>
      </c>
      <c r="I224" s="3">
        <v>1975</v>
      </c>
      <c r="J224" s="6">
        <f t="shared" si="6"/>
        <v>27546</v>
      </c>
      <c r="K224" s="3">
        <v>60</v>
      </c>
      <c r="L224" s="3">
        <v>7</v>
      </c>
      <c r="M224" s="3">
        <v>2035</v>
      </c>
      <c r="N224" s="6">
        <f t="shared" si="7"/>
        <v>49491</v>
      </c>
    </row>
    <row r="225" spans="1:14" ht="15.75">
      <c r="A225" s="3">
        <v>7</v>
      </c>
      <c r="B225" s="3">
        <v>1975</v>
      </c>
      <c r="C225" s="6">
        <f t="shared" si="8"/>
        <v>27576</v>
      </c>
      <c r="D225" s="3">
        <v>62</v>
      </c>
      <c r="E225" s="3">
        <v>8</v>
      </c>
      <c r="F225" s="3">
        <v>2037</v>
      </c>
      <c r="G225" s="6">
        <f t="shared" si="9"/>
        <v>50253</v>
      </c>
      <c r="H225" s="3">
        <v>7</v>
      </c>
      <c r="I225" s="3">
        <v>1975</v>
      </c>
      <c r="J225" s="6">
        <f t="shared" si="6"/>
        <v>27576</v>
      </c>
      <c r="K225" s="3">
        <v>60</v>
      </c>
      <c r="L225" s="3">
        <v>8</v>
      </c>
      <c r="M225" s="3">
        <v>2035</v>
      </c>
      <c r="N225" s="6">
        <f t="shared" si="7"/>
        <v>49522</v>
      </c>
    </row>
    <row r="226" spans="1:14" ht="15.75">
      <c r="A226" s="3">
        <v>8</v>
      </c>
      <c r="B226" s="3">
        <v>1975</v>
      </c>
      <c r="C226" s="6">
        <f t="shared" si="8"/>
        <v>27607</v>
      </c>
      <c r="D226" s="3">
        <v>62</v>
      </c>
      <c r="E226" s="3">
        <v>9</v>
      </c>
      <c r="F226" s="3">
        <v>2037</v>
      </c>
      <c r="G226" s="6">
        <f t="shared" si="9"/>
        <v>50284</v>
      </c>
      <c r="H226" s="3">
        <v>8</v>
      </c>
      <c r="I226" s="3">
        <v>1975</v>
      </c>
      <c r="J226" s="6">
        <f t="shared" si="6"/>
        <v>27607</v>
      </c>
      <c r="K226" s="3">
        <v>60</v>
      </c>
      <c r="L226" s="3">
        <v>9</v>
      </c>
      <c r="M226" s="3">
        <v>2035</v>
      </c>
      <c r="N226" s="6">
        <f t="shared" si="7"/>
        <v>49553</v>
      </c>
    </row>
    <row r="227" spans="1:14" ht="15.75">
      <c r="A227" s="3">
        <v>9</v>
      </c>
      <c r="B227" s="3">
        <v>1975</v>
      </c>
      <c r="C227" s="6">
        <f t="shared" si="8"/>
        <v>27638</v>
      </c>
      <c r="D227" s="3">
        <v>62</v>
      </c>
      <c r="E227" s="3">
        <v>10</v>
      </c>
      <c r="F227" s="3">
        <v>2037</v>
      </c>
      <c r="G227" s="6">
        <f t="shared" si="9"/>
        <v>50314</v>
      </c>
      <c r="H227" s="3">
        <v>9</v>
      </c>
      <c r="I227" s="3">
        <v>1975</v>
      </c>
      <c r="J227" s="6">
        <f t="shared" si="6"/>
        <v>27638</v>
      </c>
      <c r="K227" s="3">
        <v>60</v>
      </c>
      <c r="L227" s="3">
        <v>10</v>
      </c>
      <c r="M227" s="3">
        <v>2035</v>
      </c>
      <c r="N227" s="6">
        <f t="shared" si="7"/>
        <v>49583</v>
      </c>
    </row>
    <row r="228" spans="1:14" ht="15.75">
      <c r="A228" s="3">
        <v>10</v>
      </c>
      <c r="B228" s="3">
        <v>1975</v>
      </c>
      <c r="C228" s="6">
        <f t="shared" si="8"/>
        <v>27668</v>
      </c>
      <c r="D228" s="3">
        <v>62</v>
      </c>
      <c r="E228" s="3">
        <v>11</v>
      </c>
      <c r="F228" s="3">
        <v>2037</v>
      </c>
      <c r="G228" s="6">
        <f t="shared" si="9"/>
        <v>50345</v>
      </c>
      <c r="H228" s="3">
        <v>10</v>
      </c>
      <c r="I228" s="3">
        <v>1975</v>
      </c>
      <c r="J228" s="6">
        <f t="shared" si="6"/>
        <v>27668</v>
      </c>
      <c r="K228" s="3">
        <v>60</v>
      </c>
      <c r="L228" s="3">
        <v>11</v>
      </c>
      <c r="M228" s="3">
        <v>2035</v>
      </c>
      <c r="N228" s="6">
        <f t="shared" si="7"/>
        <v>49614</v>
      </c>
    </row>
    <row r="229" spans="1:14" ht="15.75">
      <c r="A229" s="3">
        <v>11</v>
      </c>
      <c r="B229" s="3">
        <v>1975</v>
      </c>
      <c r="C229" s="6">
        <f t="shared" si="8"/>
        <v>27699</v>
      </c>
      <c r="D229" s="3">
        <v>62</v>
      </c>
      <c r="E229" s="3">
        <v>12</v>
      </c>
      <c r="F229" s="3">
        <v>2037</v>
      </c>
      <c r="G229" s="6">
        <f t="shared" si="9"/>
        <v>50375</v>
      </c>
      <c r="H229" s="3">
        <v>11</v>
      </c>
      <c r="I229" s="3">
        <v>1975</v>
      </c>
      <c r="J229" s="6">
        <f t="shared" si="6"/>
        <v>27699</v>
      </c>
      <c r="K229" s="3">
        <v>60</v>
      </c>
      <c r="L229" s="3">
        <v>12</v>
      </c>
      <c r="M229" s="3">
        <v>2035</v>
      </c>
      <c r="N229" s="6">
        <f t="shared" si="7"/>
        <v>49644</v>
      </c>
    </row>
    <row r="230" spans="1:14" ht="15.75">
      <c r="A230" s="3">
        <v>12</v>
      </c>
      <c r="B230" s="3">
        <v>1975</v>
      </c>
      <c r="C230" s="6">
        <f t="shared" si="8"/>
        <v>27729</v>
      </c>
      <c r="D230" s="3">
        <v>62</v>
      </c>
      <c r="E230" s="3">
        <v>1</v>
      </c>
      <c r="F230" s="3">
        <v>2038</v>
      </c>
      <c r="G230" s="6">
        <f t="shared" si="9"/>
        <v>50406</v>
      </c>
      <c r="H230" s="3">
        <v>12</v>
      </c>
      <c r="I230" s="3">
        <v>1975</v>
      </c>
      <c r="J230" s="6">
        <f t="shared" si="6"/>
        <v>27729</v>
      </c>
      <c r="K230" s="3">
        <v>60</v>
      </c>
      <c r="L230" s="3">
        <v>1</v>
      </c>
      <c r="M230" s="3">
        <v>2036</v>
      </c>
      <c r="N230" s="6">
        <f t="shared" si="7"/>
        <v>49675</v>
      </c>
    </row>
    <row r="231" spans="1:14" ht="15.75">
      <c r="A231" s="3">
        <v>1</v>
      </c>
      <c r="B231" s="3">
        <v>1976</v>
      </c>
      <c r="C231" s="6">
        <f t="shared" si="8"/>
        <v>27760</v>
      </c>
      <c r="D231" s="3">
        <v>62</v>
      </c>
      <c r="E231" s="3">
        <v>2</v>
      </c>
      <c r="F231" s="3">
        <v>2038</v>
      </c>
      <c r="G231" s="6">
        <f t="shared" si="9"/>
        <v>50437</v>
      </c>
      <c r="H231" s="3">
        <v>1</v>
      </c>
      <c r="I231" s="3">
        <v>1976</v>
      </c>
      <c r="J231" s="6">
        <f t="shared" si="6"/>
        <v>27760</v>
      </c>
      <c r="K231" s="3">
        <v>60</v>
      </c>
      <c r="L231" s="3">
        <v>2</v>
      </c>
      <c r="M231" s="3">
        <v>2036</v>
      </c>
      <c r="N231" s="6">
        <f t="shared" si="7"/>
        <v>49706</v>
      </c>
    </row>
    <row r="232" spans="1:14" ht="15.75">
      <c r="A232" s="3">
        <v>2</v>
      </c>
      <c r="B232" s="3">
        <v>1976</v>
      </c>
      <c r="C232" s="6">
        <f t="shared" si="8"/>
        <v>27791</v>
      </c>
      <c r="D232" s="3">
        <v>62</v>
      </c>
      <c r="E232" s="3">
        <v>3</v>
      </c>
      <c r="F232" s="3">
        <v>2038</v>
      </c>
      <c r="G232" s="6">
        <f t="shared" si="9"/>
        <v>50465</v>
      </c>
      <c r="H232" s="3">
        <v>2</v>
      </c>
      <c r="I232" s="3">
        <v>1976</v>
      </c>
      <c r="J232" s="6">
        <f t="shared" si="6"/>
        <v>27791</v>
      </c>
      <c r="K232" s="3">
        <v>60</v>
      </c>
      <c r="L232" s="3">
        <v>3</v>
      </c>
      <c r="M232" s="3">
        <v>2036</v>
      </c>
      <c r="N232" s="6">
        <f t="shared" si="7"/>
        <v>49735</v>
      </c>
    </row>
    <row r="233" spans="1:14" ht="15.75">
      <c r="A233" s="3">
        <v>3</v>
      </c>
      <c r="B233" s="3">
        <v>1976</v>
      </c>
      <c r="C233" s="6">
        <f t="shared" si="8"/>
        <v>27820</v>
      </c>
      <c r="D233" s="3">
        <v>62</v>
      </c>
      <c r="E233" s="3">
        <v>4</v>
      </c>
      <c r="F233" s="3">
        <v>2038</v>
      </c>
      <c r="G233" s="6">
        <f t="shared" si="9"/>
        <v>50496</v>
      </c>
      <c r="H233" s="3">
        <v>3</v>
      </c>
      <c r="I233" s="3">
        <v>1976</v>
      </c>
      <c r="J233" s="6">
        <f t="shared" si="6"/>
        <v>27820</v>
      </c>
      <c r="K233" s="3">
        <v>60</v>
      </c>
      <c r="L233" s="3">
        <v>4</v>
      </c>
      <c r="M233" s="3">
        <v>2036</v>
      </c>
      <c r="N233" s="6">
        <f t="shared" si="7"/>
        <v>49766</v>
      </c>
    </row>
    <row r="234" spans="1:14" ht="15.75">
      <c r="A234" s="3">
        <v>4</v>
      </c>
      <c r="B234" s="3">
        <v>1976</v>
      </c>
      <c r="C234" s="6">
        <f t="shared" si="8"/>
        <v>27851</v>
      </c>
      <c r="D234" s="3">
        <v>62</v>
      </c>
      <c r="E234" s="3">
        <v>5</v>
      </c>
      <c r="F234" s="3">
        <v>2038</v>
      </c>
      <c r="G234" s="6">
        <f t="shared" si="9"/>
        <v>50526</v>
      </c>
      <c r="H234" s="3">
        <v>4</v>
      </c>
      <c r="I234" s="3">
        <v>1976</v>
      </c>
      <c r="J234" s="6">
        <f t="shared" si="6"/>
        <v>27851</v>
      </c>
      <c r="K234" s="3">
        <v>60</v>
      </c>
      <c r="L234" s="3">
        <v>5</v>
      </c>
      <c r="M234" s="3">
        <v>2036</v>
      </c>
      <c r="N234" s="6">
        <f t="shared" si="7"/>
        <v>49796</v>
      </c>
    </row>
    <row r="235" spans="1:14" ht="15.75">
      <c r="A235" s="3">
        <v>5</v>
      </c>
      <c r="B235" s="3">
        <v>1976</v>
      </c>
      <c r="C235" s="6">
        <f t="shared" si="8"/>
        <v>27881</v>
      </c>
      <c r="D235" s="3">
        <v>62</v>
      </c>
      <c r="E235" s="3">
        <v>6</v>
      </c>
      <c r="F235" s="3">
        <v>2038</v>
      </c>
      <c r="G235" s="6">
        <f t="shared" si="9"/>
        <v>50557</v>
      </c>
      <c r="H235" s="3">
        <v>5</v>
      </c>
      <c r="I235" s="3">
        <v>1976</v>
      </c>
      <c r="J235" s="6">
        <f t="shared" si="6"/>
        <v>27881</v>
      </c>
      <c r="K235" s="3">
        <v>60</v>
      </c>
      <c r="L235" s="3">
        <v>6</v>
      </c>
      <c r="M235" s="3">
        <v>2036</v>
      </c>
      <c r="N235" s="6">
        <f t="shared" si="7"/>
        <v>49827</v>
      </c>
    </row>
    <row r="236" spans="1:14" ht="15.75">
      <c r="A236" s="3">
        <v>6</v>
      </c>
      <c r="B236" s="3">
        <v>1976</v>
      </c>
      <c r="C236" s="6">
        <f t="shared" si="8"/>
        <v>27912</v>
      </c>
      <c r="D236" s="3">
        <v>62</v>
      </c>
      <c r="E236" s="3">
        <v>7</v>
      </c>
      <c r="F236" s="3">
        <v>2038</v>
      </c>
      <c r="G236" s="6">
        <f t="shared" si="9"/>
        <v>50587</v>
      </c>
      <c r="H236" s="3">
        <v>6</v>
      </c>
      <c r="I236" s="3">
        <v>1976</v>
      </c>
      <c r="J236" s="6">
        <f t="shared" si="6"/>
        <v>27912</v>
      </c>
      <c r="K236" s="3">
        <v>60</v>
      </c>
      <c r="L236" s="3">
        <v>7</v>
      </c>
      <c r="M236" s="3">
        <v>2036</v>
      </c>
      <c r="N236" s="6">
        <f t="shared" si="7"/>
        <v>49857</v>
      </c>
    </row>
    <row r="237" spans="1:14" ht="15.75">
      <c r="A237" s="3">
        <v>7</v>
      </c>
      <c r="B237" s="3">
        <v>1976</v>
      </c>
      <c r="C237" s="6">
        <f t="shared" si="8"/>
        <v>27942</v>
      </c>
      <c r="D237" s="3">
        <v>62</v>
      </c>
      <c r="E237" s="3">
        <v>8</v>
      </c>
      <c r="F237" s="3">
        <v>2038</v>
      </c>
      <c r="G237" s="6">
        <f t="shared" si="9"/>
        <v>50618</v>
      </c>
      <c r="H237" s="3">
        <v>7</v>
      </c>
      <c r="I237" s="3">
        <v>1976</v>
      </c>
      <c r="J237" s="6">
        <f t="shared" si="6"/>
        <v>27942</v>
      </c>
      <c r="K237" s="3">
        <v>60</v>
      </c>
      <c r="L237" s="3">
        <v>8</v>
      </c>
      <c r="M237" s="3">
        <v>2036</v>
      </c>
      <c r="N237" s="6">
        <f t="shared" si="7"/>
        <v>49888</v>
      </c>
    </row>
    <row r="238" spans="1:14" ht="15.75">
      <c r="A238" s="3">
        <v>8</v>
      </c>
      <c r="B238" s="3">
        <v>1976</v>
      </c>
      <c r="C238" s="6">
        <f t="shared" si="8"/>
        <v>27973</v>
      </c>
      <c r="D238" s="3">
        <v>62</v>
      </c>
      <c r="E238" s="3">
        <v>9</v>
      </c>
      <c r="F238" s="3">
        <v>2038</v>
      </c>
      <c r="G238" s="6">
        <f t="shared" si="9"/>
        <v>50649</v>
      </c>
      <c r="H238" s="3">
        <v>8</v>
      </c>
      <c r="I238" s="3">
        <v>1976</v>
      </c>
      <c r="J238" s="6">
        <f t="shared" si="6"/>
        <v>27973</v>
      </c>
      <c r="K238" s="3">
        <v>60</v>
      </c>
      <c r="L238" s="3">
        <v>9</v>
      </c>
      <c r="M238" s="3">
        <v>2036</v>
      </c>
      <c r="N238" s="6">
        <f t="shared" si="7"/>
        <v>49919</v>
      </c>
    </row>
    <row r="239" spans="1:14" ht="15.75">
      <c r="A239" s="3">
        <v>9</v>
      </c>
      <c r="B239" s="3">
        <v>1976</v>
      </c>
      <c r="C239" s="6">
        <f t="shared" si="8"/>
        <v>28004</v>
      </c>
      <c r="D239" s="3">
        <v>62</v>
      </c>
      <c r="E239" s="3">
        <v>10</v>
      </c>
      <c r="F239" s="3">
        <v>2038</v>
      </c>
      <c r="G239" s="6">
        <f t="shared" si="9"/>
        <v>50679</v>
      </c>
      <c r="H239" s="3">
        <v>9</v>
      </c>
      <c r="I239" s="3">
        <v>1976</v>
      </c>
      <c r="J239" s="6">
        <f t="shared" si="6"/>
        <v>28004</v>
      </c>
      <c r="K239" s="3">
        <v>60</v>
      </c>
      <c r="L239" s="3">
        <v>10</v>
      </c>
      <c r="M239" s="3">
        <v>2036</v>
      </c>
      <c r="N239" s="6">
        <f t="shared" si="7"/>
        <v>49949</v>
      </c>
    </row>
    <row r="240" spans="1:14" ht="15.75">
      <c r="A240" s="3">
        <v>10</v>
      </c>
      <c r="B240" s="3">
        <v>1976</v>
      </c>
      <c r="C240" s="6">
        <f t="shared" si="8"/>
        <v>28034</v>
      </c>
      <c r="D240" s="3">
        <v>62</v>
      </c>
      <c r="E240" s="3">
        <v>11</v>
      </c>
      <c r="F240" s="3">
        <v>2038</v>
      </c>
      <c r="G240" s="6">
        <f t="shared" si="9"/>
        <v>50710</v>
      </c>
      <c r="H240" s="3">
        <v>10</v>
      </c>
      <c r="I240" s="3">
        <v>1976</v>
      </c>
      <c r="J240" s="6">
        <f t="shared" ref="J240:J254" si="10">DATE(I240,H240,1)</f>
        <v>28034</v>
      </c>
      <c r="K240" s="3">
        <v>60</v>
      </c>
      <c r="L240" s="3">
        <v>11</v>
      </c>
      <c r="M240" s="3">
        <v>2036</v>
      </c>
      <c r="N240" s="6">
        <f t="shared" ref="N240:N254" si="11">DATE(M240,L240,1)</f>
        <v>49980</v>
      </c>
    </row>
    <row r="241" spans="1:14" ht="15.75">
      <c r="A241" s="3">
        <v>11</v>
      </c>
      <c r="B241" s="3">
        <v>1976</v>
      </c>
      <c r="C241" s="6">
        <f t="shared" si="8"/>
        <v>28065</v>
      </c>
      <c r="D241" s="3">
        <v>62</v>
      </c>
      <c r="E241" s="3">
        <v>12</v>
      </c>
      <c r="F241" s="3">
        <v>2038</v>
      </c>
      <c r="G241" s="6">
        <f t="shared" si="9"/>
        <v>50740</v>
      </c>
      <c r="H241" s="3">
        <v>11</v>
      </c>
      <c r="I241" s="3">
        <v>1976</v>
      </c>
      <c r="J241" s="6">
        <f t="shared" si="10"/>
        <v>28065</v>
      </c>
      <c r="K241" s="3">
        <v>60</v>
      </c>
      <c r="L241" s="3">
        <v>12</v>
      </c>
      <c r="M241" s="3">
        <v>2036</v>
      </c>
      <c r="N241" s="6">
        <f t="shared" si="11"/>
        <v>50010</v>
      </c>
    </row>
    <row r="242" spans="1:14" ht="15.75">
      <c r="A242" s="3">
        <v>12</v>
      </c>
      <c r="B242" s="3">
        <v>1976</v>
      </c>
      <c r="C242" s="6">
        <f t="shared" si="8"/>
        <v>28095</v>
      </c>
      <c r="D242" s="3">
        <v>62</v>
      </c>
      <c r="E242" s="3">
        <v>1</v>
      </c>
      <c r="F242" s="3">
        <v>2039</v>
      </c>
      <c r="G242" s="6">
        <f t="shared" si="9"/>
        <v>50771</v>
      </c>
      <c r="H242" s="3">
        <v>12</v>
      </c>
      <c r="I242" s="3">
        <v>1976</v>
      </c>
      <c r="J242" s="6">
        <f t="shared" si="10"/>
        <v>28095</v>
      </c>
      <c r="K242" s="3">
        <v>60</v>
      </c>
      <c r="L242" s="3">
        <v>1</v>
      </c>
      <c r="M242" s="3">
        <v>2037</v>
      </c>
      <c r="N242" s="6">
        <f t="shared" si="11"/>
        <v>50041</v>
      </c>
    </row>
    <row r="243" spans="1:14" ht="15.75">
      <c r="A243" s="3">
        <v>1</v>
      </c>
      <c r="B243" s="3">
        <v>1977</v>
      </c>
      <c r="C243" s="6">
        <f t="shared" si="8"/>
        <v>28126</v>
      </c>
      <c r="D243" s="3">
        <v>62</v>
      </c>
      <c r="E243" s="3">
        <v>2</v>
      </c>
      <c r="F243" s="3">
        <v>2039</v>
      </c>
      <c r="G243" s="6">
        <f t="shared" si="9"/>
        <v>50802</v>
      </c>
      <c r="H243" s="3">
        <v>1</v>
      </c>
      <c r="I243" s="3">
        <v>1977</v>
      </c>
      <c r="J243" s="6">
        <f t="shared" si="10"/>
        <v>28126</v>
      </c>
      <c r="K243" s="3">
        <v>60</v>
      </c>
      <c r="L243" s="3">
        <v>2</v>
      </c>
      <c r="M243" s="3">
        <v>2037</v>
      </c>
      <c r="N243" s="6">
        <f t="shared" si="11"/>
        <v>50072</v>
      </c>
    </row>
    <row r="244" spans="1:14" ht="15.75">
      <c r="A244" s="3">
        <v>2</v>
      </c>
      <c r="B244" s="3">
        <v>1977</v>
      </c>
      <c r="C244" s="6">
        <f t="shared" ref="C244:C254" si="12">DATE(B244,A244,1)</f>
        <v>28157</v>
      </c>
      <c r="D244" s="3">
        <v>62</v>
      </c>
      <c r="E244" s="3">
        <v>3</v>
      </c>
      <c r="F244" s="3">
        <v>2039</v>
      </c>
      <c r="G244" s="6">
        <f t="shared" ref="G244:G254" si="13">DATE(F244,E244,1)</f>
        <v>50830</v>
      </c>
      <c r="H244" s="3">
        <v>2</v>
      </c>
      <c r="I244" s="3">
        <v>1977</v>
      </c>
      <c r="J244" s="6">
        <f t="shared" si="10"/>
        <v>28157</v>
      </c>
      <c r="K244" s="3">
        <v>60</v>
      </c>
      <c r="L244" s="3">
        <v>3</v>
      </c>
      <c r="M244" s="3">
        <v>2037</v>
      </c>
      <c r="N244" s="6">
        <f t="shared" si="11"/>
        <v>50100</v>
      </c>
    </row>
    <row r="245" spans="1:14" ht="15.75">
      <c r="A245" s="3">
        <v>3</v>
      </c>
      <c r="B245" s="3">
        <v>1977</v>
      </c>
      <c r="C245" s="6">
        <f t="shared" si="12"/>
        <v>28185</v>
      </c>
      <c r="D245" s="3">
        <v>62</v>
      </c>
      <c r="E245" s="3">
        <v>4</v>
      </c>
      <c r="F245" s="3">
        <v>2039</v>
      </c>
      <c r="G245" s="6">
        <f t="shared" si="13"/>
        <v>50861</v>
      </c>
      <c r="H245" s="3">
        <v>3</v>
      </c>
      <c r="I245" s="3">
        <v>1977</v>
      </c>
      <c r="J245" s="6">
        <f t="shared" si="10"/>
        <v>28185</v>
      </c>
      <c r="K245" s="3">
        <v>60</v>
      </c>
      <c r="L245" s="3">
        <v>4</v>
      </c>
      <c r="M245" s="3">
        <v>2037</v>
      </c>
      <c r="N245" s="6">
        <f t="shared" si="11"/>
        <v>50131</v>
      </c>
    </row>
    <row r="246" spans="1:14" ht="15.75">
      <c r="A246" s="3">
        <v>4</v>
      </c>
      <c r="B246" s="3">
        <v>1977</v>
      </c>
      <c r="C246" s="6">
        <f t="shared" si="12"/>
        <v>28216</v>
      </c>
      <c r="D246" s="3">
        <v>62</v>
      </c>
      <c r="E246" s="3">
        <v>5</v>
      </c>
      <c r="F246" s="3">
        <v>2039</v>
      </c>
      <c r="G246" s="6">
        <f t="shared" si="13"/>
        <v>50891</v>
      </c>
      <c r="H246" s="3">
        <v>4</v>
      </c>
      <c r="I246" s="3">
        <v>1977</v>
      </c>
      <c r="J246" s="6">
        <f t="shared" si="10"/>
        <v>28216</v>
      </c>
      <c r="K246" s="3">
        <v>60</v>
      </c>
      <c r="L246" s="3">
        <v>5</v>
      </c>
      <c r="M246" s="3">
        <v>2037</v>
      </c>
      <c r="N246" s="6">
        <f t="shared" si="11"/>
        <v>50161</v>
      </c>
    </row>
    <row r="247" spans="1:14" ht="15.75">
      <c r="A247" s="3">
        <v>5</v>
      </c>
      <c r="B247" s="3">
        <v>1977</v>
      </c>
      <c r="C247" s="6">
        <f t="shared" si="12"/>
        <v>28246</v>
      </c>
      <c r="D247" s="3">
        <v>62</v>
      </c>
      <c r="E247" s="3">
        <v>6</v>
      </c>
      <c r="F247" s="3">
        <v>2039</v>
      </c>
      <c r="G247" s="6">
        <f t="shared" si="13"/>
        <v>50922</v>
      </c>
      <c r="H247" s="3">
        <v>5</v>
      </c>
      <c r="I247" s="3">
        <v>1977</v>
      </c>
      <c r="J247" s="6">
        <f t="shared" si="10"/>
        <v>28246</v>
      </c>
      <c r="K247" s="3">
        <v>60</v>
      </c>
      <c r="L247" s="3">
        <v>6</v>
      </c>
      <c r="M247" s="3">
        <v>2037</v>
      </c>
      <c r="N247" s="6">
        <f t="shared" si="11"/>
        <v>50192</v>
      </c>
    </row>
    <row r="248" spans="1:14" ht="15.75">
      <c r="A248" s="3">
        <v>6</v>
      </c>
      <c r="B248" s="3">
        <v>1977</v>
      </c>
      <c r="C248" s="6">
        <f t="shared" si="12"/>
        <v>28277</v>
      </c>
      <c r="D248" s="3">
        <v>62</v>
      </c>
      <c r="E248" s="3">
        <v>7</v>
      </c>
      <c r="F248" s="3">
        <v>2039</v>
      </c>
      <c r="G248" s="6">
        <f t="shared" si="13"/>
        <v>50952</v>
      </c>
      <c r="H248" s="3">
        <v>6</v>
      </c>
      <c r="I248" s="3">
        <v>1977</v>
      </c>
      <c r="J248" s="6">
        <f t="shared" si="10"/>
        <v>28277</v>
      </c>
      <c r="K248" s="3">
        <v>60</v>
      </c>
      <c r="L248" s="3">
        <v>7</v>
      </c>
      <c r="M248" s="3">
        <v>2037</v>
      </c>
      <c r="N248" s="6">
        <f t="shared" si="11"/>
        <v>50222</v>
      </c>
    </row>
    <row r="249" spans="1:14" ht="15.75">
      <c r="A249" s="3">
        <v>7</v>
      </c>
      <c r="B249" s="3">
        <v>1977</v>
      </c>
      <c r="C249" s="6">
        <f t="shared" si="12"/>
        <v>28307</v>
      </c>
      <c r="D249" s="3">
        <v>62</v>
      </c>
      <c r="E249" s="3">
        <v>8</v>
      </c>
      <c r="F249" s="3">
        <v>2039</v>
      </c>
      <c r="G249" s="6">
        <f t="shared" si="13"/>
        <v>50983</v>
      </c>
      <c r="H249" s="3">
        <v>7</v>
      </c>
      <c r="I249" s="3">
        <v>1977</v>
      </c>
      <c r="J249" s="6">
        <f t="shared" si="10"/>
        <v>28307</v>
      </c>
      <c r="K249" s="3">
        <v>60</v>
      </c>
      <c r="L249" s="3">
        <v>8</v>
      </c>
      <c r="M249" s="3">
        <v>2037</v>
      </c>
      <c r="N249" s="6">
        <f t="shared" si="11"/>
        <v>50253</v>
      </c>
    </row>
    <row r="250" spans="1:14" ht="15.75">
      <c r="A250" s="3">
        <v>8</v>
      </c>
      <c r="B250" s="3">
        <v>1977</v>
      </c>
      <c r="C250" s="6">
        <f t="shared" si="12"/>
        <v>28338</v>
      </c>
      <c r="D250" s="3">
        <v>62</v>
      </c>
      <c r="E250" s="3">
        <v>9</v>
      </c>
      <c r="F250" s="3">
        <v>2039</v>
      </c>
      <c r="G250" s="6">
        <f t="shared" si="13"/>
        <v>51014</v>
      </c>
      <c r="H250" s="3">
        <v>8</v>
      </c>
      <c r="I250" s="3">
        <v>1977</v>
      </c>
      <c r="J250" s="6">
        <f t="shared" si="10"/>
        <v>28338</v>
      </c>
      <c r="K250" s="3">
        <v>60</v>
      </c>
      <c r="L250" s="3">
        <v>9</v>
      </c>
      <c r="M250" s="3">
        <v>2037</v>
      </c>
      <c r="N250" s="6">
        <f t="shared" si="11"/>
        <v>50284</v>
      </c>
    </row>
    <row r="251" spans="1:14" ht="15.75">
      <c r="A251" s="3">
        <v>9</v>
      </c>
      <c r="B251" s="3">
        <v>1977</v>
      </c>
      <c r="C251" s="6">
        <f t="shared" si="12"/>
        <v>28369</v>
      </c>
      <c r="D251" s="3">
        <v>62</v>
      </c>
      <c r="E251" s="3">
        <v>10</v>
      </c>
      <c r="F251" s="3">
        <v>2039</v>
      </c>
      <c r="G251" s="6">
        <f t="shared" si="13"/>
        <v>51044</v>
      </c>
      <c r="H251" s="3">
        <v>9</v>
      </c>
      <c r="I251" s="3">
        <v>1977</v>
      </c>
      <c r="J251" s="6">
        <f t="shared" si="10"/>
        <v>28369</v>
      </c>
      <c r="K251" s="3">
        <v>60</v>
      </c>
      <c r="L251" s="3">
        <v>10</v>
      </c>
      <c r="M251" s="3">
        <v>2037</v>
      </c>
      <c r="N251" s="6">
        <f t="shared" si="11"/>
        <v>50314</v>
      </c>
    </row>
    <row r="252" spans="1:14" ht="15.75">
      <c r="A252" s="3">
        <v>10</v>
      </c>
      <c r="B252" s="3">
        <v>1977</v>
      </c>
      <c r="C252" s="6">
        <f t="shared" si="12"/>
        <v>28399</v>
      </c>
      <c r="D252" s="3">
        <v>62</v>
      </c>
      <c r="E252" s="3">
        <v>11</v>
      </c>
      <c r="F252" s="3">
        <v>2039</v>
      </c>
      <c r="G252" s="6">
        <f t="shared" si="13"/>
        <v>51075</v>
      </c>
      <c r="H252" s="3">
        <v>10</v>
      </c>
      <c r="I252" s="3">
        <v>1977</v>
      </c>
      <c r="J252" s="6">
        <f t="shared" si="10"/>
        <v>28399</v>
      </c>
      <c r="K252" s="3">
        <v>60</v>
      </c>
      <c r="L252" s="3">
        <v>11</v>
      </c>
      <c r="M252" s="3">
        <v>2037</v>
      </c>
      <c r="N252" s="6">
        <f t="shared" si="11"/>
        <v>50345</v>
      </c>
    </row>
    <row r="253" spans="1:14" ht="15.75">
      <c r="A253" s="3">
        <v>11</v>
      </c>
      <c r="B253" s="3">
        <v>1977</v>
      </c>
      <c r="C253" s="6">
        <f t="shared" si="12"/>
        <v>28430</v>
      </c>
      <c r="D253" s="3">
        <v>62</v>
      </c>
      <c r="E253" s="3">
        <v>12</v>
      </c>
      <c r="F253" s="3">
        <v>2039</v>
      </c>
      <c r="G253" s="6">
        <f t="shared" si="13"/>
        <v>51105</v>
      </c>
      <c r="H253" s="3">
        <v>11</v>
      </c>
      <c r="I253" s="3">
        <v>1977</v>
      </c>
      <c r="J253" s="6">
        <f t="shared" si="10"/>
        <v>28430</v>
      </c>
      <c r="K253" s="3">
        <v>60</v>
      </c>
      <c r="L253" s="3">
        <v>12</v>
      </c>
      <c r="M253" s="3">
        <v>2037</v>
      </c>
      <c r="N253" s="6">
        <f t="shared" si="11"/>
        <v>50375</v>
      </c>
    </row>
    <row r="254" spans="1:14" ht="15.75">
      <c r="A254" s="3">
        <v>12</v>
      </c>
      <c r="B254" s="3">
        <v>1977</v>
      </c>
      <c r="C254" s="6">
        <f t="shared" si="12"/>
        <v>28460</v>
      </c>
      <c r="D254" s="3">
        <v>62</v>
      </c>
      <c r="E254" s="3">
        <v>1</v>
      </c>
      <c r="F254" s="3">
        <v>2040</v>
      </c>
      <c r="G254" s="6">
        <f t="shared" si="13"/>
        <v>51136</v>
      </c>
      <c r="H254" s="3">
        <v>12</v>
      </c>
      <c r="I254" s="3">
        <v>1977</v>
      </c>
      <c r="J254" s="6">
        <f t="shared" si="10"/>
        <v>28460</v>
      </c>
      <c r="K254" s="3">
        <v>60</v>
      </c>
      <c r="L254" s="3">
        <v>1</v>
      </c>
      <c r="M254" s="3">
        <v>2038</v>
      </c>
      <c r="N254" s="6">
        <f t="shared" si="11"/>
        <v>50406</v>
      </c>
    </row>
  </sheetData>
  <mergeCells count="5">
    <mergeCell ref="A48:C48"/>
    <mergeCell ref="E48:G48"/>
    <mergeCell ref="H48:J48"/>
    <mergeCell ref="L48:N48"/>
    <mergeCell ref="H51:N1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Biểu số 01</vt:lpstr>
      <vt:lpstr>Biểu số  02</vt:lpstr>
      <vt:lpstr>Biểu số 03</vt:lpstr>
      <vt:lpstr>MA</vt:lpstr>
      <vt:lpstr>Tuổi nghỉ hưu 135</vt:lpstr>
      <vt:lpstr>'Biểu số  02'!Print_Area</vt:lpstr>
      <vt:lpstr>'Biểu số 01'!Print_Area</vt:lpstr>
      <vt:lpstr>'Biểu số 03'!Print_Area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 Hưng Trần</dc:creator>
  <cp:lastModifiedBy>HP</cp:lastModifiedBy>
  <cp:lastPrinted>2025-08-13T07:06:59Z</cp:lastPrinted>
  <dcterms:created xsi:type="dcterms:W3CDTF">2024-12-08T17:06:36Z</dcterms:created>
  <dcterms:modified xsi:type="dcterms:W3CDTF">2025-08-26T09:35:08Z</dcterms:modified>
</cp:coreProperties>
</file>