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16" windowHeight="11016" activeTab="1"/>
  </bookViews>
  <sheets>
    <sheet name="Nghỉ hưu trước tuổi" sheetId="4" r:id="rId1"/>
    <sheet name="Nghi thoi viec" sheetId="8" r:id="rId2"/>
    <sheet name="Tuổi nghỉ hưu 135" sheetId="3" state="hidden" r:id="rId3"/>
    <sheet name="MA" sheetId="7" state="hidden" r:id="rId4"/>
    <sheet name="Sheet1" sheetId="9" state="hidden" r:id="rId5"/>
  </sheets>
  <externalReferences>
    <externalReference r:id="rId6"/>
  </externalReferences>
  <definedNames>
    <definedName name="_xlnm.Print_Area" localSheetId="0">'Nghỉ hưu trước tuổi'!$A$1:$AY$69</definedName>
    <definedName name="_xlnm.Print_Area" localSheetId="1">'Nghi thoi viec'!$A$1:$BC$46</definedName>
    <definedName name="_xlnm.Print_Titles" localSheetId="0">'Nghỉ hưu trước tuổi'!$7:$9</definedName>
    <definedName name="_xlnm.Print_Titles" localSheetId="1">'Nghi thoi viec'!$7:$9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69" i="4" l="1"/>
  <c r="AX41" i="4"/>
  <c r="AW41" i="4"/>
  <c r="AV41" i="4"/>
  <c r="AP41" i="4"/>
  <c r="AO41" i="4"/>
  <c r="AF41" i="4"/>
  <c r="AB41" i="4"/>
  <c r="AA41" i="4"/>
  <c r="W41" i="4"/>
  <c r="Y41" i="4" s="1"/>
  <c r="V41" i="4"/>
  <c r="T41" i="4"/>
  <c r="S41" i="4"/>
  <c r="X41" i="4" l="1"/>
  <c r="AQ41" i="4"/>
  <c r="AJ41" i="4"/>
  <c r="AH41" i="4"/>
  <c r="AK41" i="4" s="1"/>
  <c r="AL41" i="4" s="1"/>
  <c r="AU41" i="4" s="1"/>
  <c r="AU10" i="4" l="1"/>
  <c r="AV10" i="4"/>
  <c r="AW10" i="4"/>
  <c r="AX10" i="4"/>
  <c r="AZ10" i="8"/>
  <c r="BA10" i="8"/>
  <c r="BB10" i="8"/>
  <c r="X12" i="4" l="1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5" i="4"/>
  <c r="X36" i="4"/>
  <c r="X38" i="4"/>
  <c r="X42" i="4"/>
  <c r="X49" i="4"/>
  <c r="X57" i="4"/>
  <c r="X62" i="4"/>
  <c r="X63" i="4"/>
  <c r="X11" i="4"/>
  <c r="F35" i="9" l="1"/>
  <c r="H2" i="9"/>
  <c r="H3" i="9"/>
  <c r="H4" i="9"/>
  <c r="H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1" i="9"/>
  <c r="AW25" i="8" l="1"/>
  <c r="AV25" i="8"/>
  <c r="AO25" i="8"/>
  <c r="AS25" i="8" s="1"/>
  <c r="Y25" i="8"/>
  <c r="X25" i="8"/>
  <c r="C25" i="8"/>
  <c r="AC25" i="8" s="1"/>
  <c r="AW38" i="8"/>
  <c r="AV38" i="8"/>
  <c r="AO38" i="8"/>
  <c r="AS38" i="8" s="1"/>
  <c r="Y38" i="8"/>
  <c r="X38" i="8"/>
  <c r="C38" i="8"/>
  <c r="AW37" i="8"/>
  <c r="AV37" i="8"/>
  <c r="AO37" i="8"/>
  <c r="Y37" i="8"/>
  <c r="X37" i="8"/>
  <c r="C37" i="8"/>
  <c r="AW35" i="8"/>
  <c r="AV35" i="8"/>
  <c r="AO35" i="8"/>
  <c r="AS35" i="8" s="1"/>
  <c r="Y35" i="8"/>
  <c r="X35" i="8"/>
  <c r="C35" i="8"/>
  <c r="AW36" i="8"/>
  <c r="AV36" i="8"/>
  <c r="AO36" i="8"/>
  <c r="AS36" i="8" s="1"/>
  <c r="Y36" i="8"/>
  <c r="X36" i="8"/>
  <c r="C36" i="8"/>
  <c r="AW28" i="8"/>
  <c r="AV28" i="8"/>
  <c r="AO28" i="8"/>
  <c r="Y28" i="8"/>
  <c r="X28" i="8"/>
  <c r="C28" i="8"/>
  <c r="AW21" i="8"/>
  <c r="AV21" i="8"/>
  <c r="AO21" i="8"/>
  <c r="AQ21" i="8" s="1"/>
  <c r="Y21" i="8"/>
  <c r="X21" i="8"/>
  <c r="C21" i="8"/>
  <c r="X19" i="8"/>
  <c r="Y19" i="8"/>
  <c r="X20" i="8"/>
  <c r="X22" i="8"/>
  <c r="X23" i="8"/>
  <c r="Y23" i="8"/>
  <c r="X24" i="8"/>
  <c r="Y24" i="8"/>
  <c r="X26" i="8"/>
  <c r="Y26" i="8"/>
  <c r="X27" i="8"/>
  <c r="Y27" i="8"/>
  <c r="X29" i="8"/>
  <c r="Y29" i="8"/>
  <c r="X30" i="8"/>
  <c r="Y30" i="8"/>
  <c r="X31" i="8"/>
  <c r="Y31" i="8"/>
  <c r="X32" i="8"/>
  <c r="Y32" i="8"/>
  <c r="X33" i="8"/>
  <c r="Y33" i="8"/>
  <c r="X34" i="8"/>
  <c r="Y34" i="8"/>
  <c r="X39" i="8"/>
  <c r="Y39" i="8"/>
  <c r="X40" i="8"/>
  <c r="Y40" i="8"/>
  <c r="X41" i="8"/>
  <c r="Y41" i="8"/>
  <c r="X43" i="8"/>
  <c r="Y43" i="8"/>
  <c r="X44" i="8"/>
  <c r="Y44" i="8"/>
  <c r="X45" i="8"/>
  <c r="Y45" i="8"/>
  <c r="Y18" i="8"/>
  <c r="X18" i="8"/>
  <c r="Y17" i="8"/>
  <c r="X17" i="8"/>
  <c r="AX25" i="8" l="1"/>
  <c r="Z25" i="8"/>
  <c r="AQ25" i="8"/>
  <c r="AT25" i="8" s="1"/>
  <c r="AA25" i="8"/>
  <c r="AE25" i="8"/>
  <c r="AD25" i="8"/>
  <c r="J25" i="8"/>
  <c r="K25" i="8"/>
  <c r="AB25" i="8"/>
  <c r="Z38" i="8"/>
  <c r="Z32" i="8"/>
  <c r="AX37" i="8"/>
  <c r="AA35" i="8"/>
  <c r="AX38" i="8"/>
  <c r="AQ38" i="8"/>
  <c r="AT38" i="8" s="1"/>
  <c r="AA38" i="8"/>
  <c r="Z37" i="8"/>
  <c r="J37" i="8"/>
  <c r="K37" i="8"/>
  <c r="AA37" i="8"/>
  <c r="AQ37" i="8"/>
  <c r="J38" i="8"/>
  <c r="AS37" i="8"/>
  <c r="K38" i="8"/>
  <c r="AA28" i="8"/>
  <c r="AA36" i="8"/>
  <c r="K36" i="8"/>
  <c r="AQ36" i="8"/>
  <c r="AT36" i="8" s="1"/>
  <c r="AX35" i="8"/>
  <c r="Z35" i="8"/>
  <c r="AQ35" i="8"/>
  <c r="AT35" i="8" s="1"/>
  <c r="AX36" i="8"/>
  <c r="Z36" i="8"/>
  <c r="J35" i="8"/>
  <c r="K35" i="8"/>
  <c r="J36" i="8"/>
  <c r="AX28" i="8"/>
  <c r="Z28" i="8"/>
  <c r="J28" i="8"/>
  <c r="K28" i="8"/>
  <c r="AQ28" i="8"/>
  <c r="AS28" i="8"/>
  <c r="Z17" i="8"/>
  <c r="Z40" i="8"/>
  <c r="Z29" i="8"/>
  <c r="Z22" i="8"/>
  <c r="Z18" i="8"/>
  <c r="Z39" i="8"/>
  <c r="AX21" i="8"/>
  <c r="AA21" i="8"/>
  <c r="Z27" i="8"/>
  <c r="Z23" i="8"/>
  <c r="AS21" i="8"/>
  <c r="AT21" i="8" s="1"/>
  <c r="Z21" i="8"/>
  <c r="Z30" i="8"/>
  <c r="J21" i="8"/>
  <c r="K21" i="8"/>
  <c r="Z44" i="8"/>
  <c r="Z42" i="8"/>
  <c r="Z20" i="8"/>
  <c r="Z41" i="8"/>
  <c r="Z26" i="8"/>
  <c r="Z45" i="8"/>
  <c r="Z43" i="8"/>
  <c r="Z34" i="8"/>
  <c r="Z24" i="8"/>
  <c r="Z33" i="8"/>
  <c r="Z31" i="8"/>
  <c r="Z19" i="8"/>
  <c r="AG25" i="8" l="1"/>
  <c r="AU35" i="8"/>
  <c r="BB35" i="8" s="1"/>
  <c r="AU21" i="8"/>
  <c r="AZ21" i="8" s="1"/>
  <c r="AU38" i="8"/>
  <c r="BA38" i="8" s="1"/>
  <c r="AU25" i="8"/>
  <c r="BA25" i="8" s="1"/>
  <c r="AU36" i="8"/>
  <c r="AZ36" i="8" s="1"/>
  <c r="BB25" i="8"/>
  <c r="AF25" i="8"/>
  <c r="AT37" i="8"/>
  <c r="AT28" i="8"/>
  <c r="AZ38" i="8" l="1"/>
  <c r="AZ35" i="8"/>
  <c r="AY35" i="8" s="1"/>
  <c r="BA35" i="8"/>
  <c r="BA21" i="8"/>
  <c r="BA36" i="8"/>
  <c r="BB38" i="8"/>
  <c r="AZ25" i="8"/>
  <c r="AY25" i="8" s="1"/>
  <c r="AU37" i="8"/>
  <c r="BB37" i="8" s="1"/>
  <c r="BB21" i="8"/>
  <c r="BB36" i="8"/>
  <c r="AU28" i="8"/>
  <c r="BB28" i="8" s="1"/>
  <c r="AY38" i="8" l="1"/>
  <c r="AY21" i="8"/>
  <c r="BA37" i="8"/>
  <c r="BA28" i="8"/>
  <c r="AY36" i="8"/>
  <c r="AZ28" i="8"/>
  <c r="AZ37" i="8"/>
  <c r="AY37" i="8" s="1"/>
  <c r="AY28" i="8" l="1"/>
  <c r="AW18" i="8"/>
  <c r="AV18" i="8"/>
  <c r="AO18" i="8"/>
  <c r="AS18" i="8" s="1"/>
  <c r="AA18" i="8"/>
  <c r="C18" i="8"/>
  <c r="AW45" i="8"/>
  <c r="AV45" i="8"/>
  <c r="AO45" i="8"/>
  <c r="AS45" i="8" s="1"/>
  <c r="AA45" i="8"/>
  <c r="C45" i="8"/>
  <c r="AW44" i="8"/>
  <c r="AV44" i="8"/>
  <c r="AO44" i="8"/>
  <c r="AQ44" i="8" s="1"/>
  <c r="AA44" i="8"/>
  <c r="C44" i="8"/>
  <c r="AW43" i="8"/>
  <c r="AV43" i="8"/>
  <c r="AO43" i="8"/>
  <c r="AS43" i="8" s="1"/>
  <c r="AA43" i="8"/>
  <c r="C43" i="8"/>
  <c r="AB43" i="8" s="1"/>
  <c r="AW42" i="8"/>
  <c r="AV42" i="8"/>
  <c r="AO42" i="8"/>
  <c r="AS42" i="8" s="1"/>
  <c r="AA42" i="8"/>
  <c r="C42" i="8"/>
  <c r="AC42" i="8" s="1"/>
  <c r="AW41" i="8"/>
  <c r="AV41" i="8"/>
  <c r="AO41" i="8"/>
  <c r="AS41" i="8" s="1"/>
  <c r="AA41" i="8"/>
  <c r="C41" i="8"/>
  <c r="AB41" i="8" s="1"/>
  <c r="AW40" i="8"/>
  <c r="AV40" i="8"/>
  <c r="AO40" i="8"/>
  <c r="AQ40" i="8" s="1"/>
  <c r="AA40" i="8"/>
  <c r="C40" i="8"/>
  <c r="AB40" i="8" s="1"/>
  <c r="AW39" i="8"/>
  <c r="AV39" i="8"/>
  <c r="AO39" i="8"/>
  <c r="AQ39" i="8" s="1"/>
  <c r="AA39" i="8"/>
  <c r="C39" i="8"/>
  <c r="AB39" i="8" s="1"/>
  <c r="AW34" i="8"/>
  <c r="AV34" i="8"/>
  <c r="AO34" i="8"/>
  <c r="AS34" i="8" s="1"/>
  <c r="AA34" i="8"/>
  <c r="C34" i="8"/>
  <c r="AC34" i="8" s="1"/>
  <c r="AW33" i="8"/>
  <c r="AV33" i="8"/>
  <c r="AO33" i="8"/>
  <c r="AS33" i="8" s="1"/>
  <c r="AA33" i="8"/>
  <c r="C33" i="8"/>
  <c r="AB33" i="8" s="1"/>
  <c r="AW32" i="8"/>
  <c r="AV32" i="8"/>
  <c r="AO32" i="8"/>
  <c r="AA32" i="8"/>
  <c r="C32" i="8"/>
  <c r="AB32" i="8" s="1"/>
  <c r="AW31" i="8"/>
  <c r="AV31" i="8"/>
  <c r="AO31" i="8"/>
  <c r="AQ31" i="8" s="1"/>
  <c r="AA31" i="8"/>
  <c r="C31" i="8"/>
  <c r="AC31" i="8" s="1"/>
  <c r="AE31" i="8" s="1"/>
  <c r="C17" i="8"/>
  <c r="J17" i="8" s="1"/>
  <c r="AW30" i="8"/>
  <c r="AV30" i="8"/>
  <c r="AO30" i="8"/>
  <c r="AS30" i="8" s="1"/>
  <c r="AA30" i="8"/>
  <c r="C30" i="8"/>
  <c r="AC30" i="8" s="1"/>
  <c r="AW29" i="8"/>
  <c r="AV29" i="8"/>
  <c r="AO29" i="8"/>
  <c r="AS29" i="8" s="1"/>
  <c r="AA29" i="8"/>
  <c r="C29" i="8"/>
  <c r="AC29" i="8" s="1"/>
  <c r="AW27" i="8"/>
  <c r="AV27" i="8"/>
  <c r="AO27" i="8"/>
  <c r="AS27" i="8" s="1"/>
  <c r="AA27" i="8"/>
  <c r="C27" i="8"/>
  <c r="AC27" i="8" s="1"/>
  <c r="AW26" i="8"/>
  <c r="AV26" i="8"/>
  <c r="AO26" i="8"/>
  <c r="AS26" i="8" s="1"/>
  <c r="AA26" i="8"/>
  <c r="C26" i="8"/>
  <c r="K26" i="8" s="1"/>
  <c r="AW24" i="8"/>
  <c r="AV24" i="8"/>
  <c r="AO24" i="8"/>
  <c r="AQ24" i="8" s="1"/>
  <c r="AA24" i="8"/>
  <c r="C24" i="8"/>
  <c r="AC24" i="8" s="1"/>
  <c r="AW23" i="8"/>
  <c r="AV23" i="8"/>
  <c r="AO23" i="8"/>
  <c r="AS23" i="8" s="1"/>
  <c r="AA23" i="8"/>
  <c r="C23" i="8"/>
  <c r="AB23" i="8" s="1"/>
  <c r="AW22" i="8"/>
  <c r="AV22" i="8"/>
  <c r="AO22" i="8"/>
  <c r="AS22" i="8" s="1"/>
  <c r="AA22" i="8"/>
  <c r="C22" i="8"/>
  <c r="AC22" i="8" s="1"/>
  <c r="AW20" i="8"/>
  <c r="AV20" i="8"/>
  <c r="AO20" i="8"/>
  <c r="AQ20" i="8" s="1"/>
  <c r="AA20" i="8"/>
  <c r="C20" i="8"/>
  <c r="AC20" i="8" s="1"/>
  <c r="AW19" i="8"/>
  <c r="AV19" i="8"/>
  <c r="AO19" i="8"/>
  <c r="AS19" i="8" s="1"/>
  <c r="AA19" i="8"/>
  <c r="C19" i="8"/>
  <c r="AB19" i="8" s="1"/>
  <c r="AQ34" i="8" l="1"/>
  <c r="AT34" i="8" s="1"/>
  <c r="AS31" i="8"/>
  <c r="AT31" i="8" s="1"/>
  <c r="AX30" i="8"/>
  <c r="AX34" i="8"/>
  <c r="AX43" i="8"/>
  <c r="AX19" i="8"/>
  <c r="AX32" i="8"/>
  <c r="AX39" i="8"/>
  <c r="AX23" i="8"/>
  <c r="AS39" i="8"/>
  <c r="AT39" i="8" s="1"/>
  <c r="AX40" i="8"/>
  <c r="AQ18" i="8"/>
  <c r="AT18" i="8" s="1"/>
  <c r="AX18" i="8"/>
  <c r="AX33" i="8"/>
  <c r="J18" i="8"/>
  <c r="K18" i="8"/>
  <c r="AX24" i="8"/>
  <c r="AQ41" i="8"/>
  <c r="AT41" i="8" s="1"/>
  <c r="AQ42" i="8"/>
  <c r="AT42" i="8" s="1"/>
  <c r="AQ45" i="8"/>
  <c r="AT45" i="8" s="1"/>
  <c r="AX31" i="8"/>
  <c r="AX41" i="8"/>
  <c r="AX44" i="8"/>
  <c r="AX45" i="8"/>
  <c r="AX42" i="8"/>
  <c r="AX26" i="8"/>
  <c r="J42" i="8"/>
  <c r="AB42" i="8"/>
  <c r="K43" i="8"/>
  <c r="AC43" i="8"/>
  <c r="AD43" i="8" s="1"/>
  <c r="J43" i="8"/>
  <c r="K39" i="8"/>
  <c r="AC39" i="8"/>
  <c r="AD39" i="8" s="1"/>
  <c r="J39" i="8"/>
  <c r="AC40" i="8"/>
  <c r="K40" i="8"/>
  <c r="AC32" i="8"/>
  <c r="AE32" i="8" s="1"/>
  <c r="J31" i="8"/>
  <c r="AB31" i="8"/>
  <c r="K32" i="8"/>
  <c r="K31" i="8"/>
  <c r="J26" i="8"/>
  <c r="AB26" i="8"/>
  <c r="AC26" i="8"/>
  <c r="AE26" i="8" s="1"/>
  <c r="J29" i="8"/>
  <c r="AE34" i="8"/>
  <c r="AD34" i="8"/>
  <c r="AE42" i="8"/>
  <c r="AD42" i="8"/>
  <c r="AD31" i="8"/>
  <c r="AF31" i="8" s="1"/>
  <c r="J32" i="8"/>
  <c r="AS32" i="8"/>
  <c r="AT32" i="8" s="1"/>
  <c r="K33" i="8"/>
  <c r="AC33" i="8"/>
  <c r="J40" i="8"/>
  <c r="AS40" i="8"/>
  <c r="AT40" i="8" s="1"/>
  <c r="K41" i="8"/>
  <c r="AC41" i="8"/>
  <c r="AQ43" i="8"/>
  <c r="AT43" i="8" s="1"/>
  <c r="J44" i="8"/>
  <c r="AS44" i="8"/>
  <c r="AT44" i="8" s="1"/>
  <c r="K45" i="8"/>
  <c r="K44" i="8"/>
  <c r="AQ33" i="8"/>
  <c r="AT33" i="8" s="1"/>
  <c r="AB34" i="8"/>
  <c r="J34" i="8"/>
  <c r="J33" i="8"/>
  <c r="K34" i="8"/>
  <c r="J41" i="8"/>
  <c r="K42" i="8"/>
  <c r="J45" i="8"/>
  <c r="AQ27" i="8"/>
  <c r="AT27" i="8" s="1"/>
  <c r="K17" i="8"/>
  <c r="AE22" i="8"/>
  <c r="AD22" i="8"/>
  <c r="AQ23" i="8"/>
  <c r="AT23" i="8" s="1"/>
  <c r="AS20" i="8"/>
  <c r="AT20" i="8" s="1"/>
  <c r="J22" i="8"/>
  <c r="AB22" i="8"/>
  <c r="AC23" i="8"/>
  <c r="AE23" i="8" s="1"/>
  <c r="J24" i="8"/>
  <c r="AX27" i="8"/>
  <c r="AQ30" i="8"/>
  <c r="AT30" i="8" s="1"/>
  <c r="AB24" i="8"/>
  <c r="AX20" i="8"/>
  <c r="K22" i="8"/>
  <c r="K23" i="8"/>
  <c r="AX29" i="8"/>
  <c r="AB29" i="8"/>
  <c r="AX22" i="8"/>
  <c r="AD20" i="8"/>
  <c r="AE20" i="8"/>
  <c r="AD27" i="8"/>
  <c r="AE27" i="8"/>
  <c r="AE29" i="8"/>
  <c r="AD29" i="8"/>
  <c r="AE24" i="8"/>
  <c r="AD24" i="8"/>
  <c r="AE30" i="8"/>
  <c r="AD30" i="8"/>
  <c r="AS24" i="8"/>
  <c r="AT24" i="8" s="1"/>
  <c r="K19" i="8"/>
  <c r="AC19" i="8"/>
  <c r="AQ22" i="8"/>
  <c r="AT22" i="8" s="1"/>
  <c r="J23" i="8"/>
  <c r="K24" i="8"/>
  <c r="AQ26" i="8"/>
  <c r="AT26" i="8" s="1"/>
  <c r="J27" i="8"/>
  <c r="AB27" i="8"/>
  <c r="K29" i="8"/>
  <c r="K27" i="8"/>
  <c r="J20" i="8"/>
  <c r="AB20" i="8"/>
  <c r="AQ29" i="8"/>
  <c r="AT29" i="8" s="1"/>
  <c r="J30" i="8"/>
  <c r="AB30" i="8"/>
  <c r="AQ19" i="8"/>
  <c r="AT19" i="8" s="1"/>
  <c r="J19" i="8"/>
  <c r="K20" i="8"/>
  <c r="K30" i="8"/>
  <c r="AU29" i="8" l="1"/>
  <c r="BA29" i="8" s="1"/>
  <c r="AU19" i="8"/>
  <c r="BB19" i="8" s="1"/>
  <c r="AU24" i="8"/>
  <c r="BB24" i="8" s="1"/>
  <c r="AG24" i="8"/>
  <c r="AU20" i="8"/>
  <c r="BB20" i="8" s="1"/>
  <c r="AU43" i="8"/>
  <c r="AZ43" i="8" s="1"/>
  <c r="AU18" i="8"/>
  <c r="BA18" i="8" s="1"/>
  <c r="AU22" i="8"/>
  <c r="AZ22" i="8" s="1"/>
  <c r="AG20" i="8"/>
  <c r="AU23" i="8"/>
  <c r="BA23" i="8" s="1"/>
  <c r="AU27" i="8"/>
  <c r="AZ27" i="8" s="1"/>
  <c r="AU33" i="8"/>
  <c r="AZ33" i="8" s="1"/>
  <c r="AU45" i="8"/>
  <c r="BA45" i="8" s="1"/>
  <c r="AU30" i="8"/>
  <c r="BA30" i="8" s="1"/>
  <c r="AU42" i="8"/>
  <c r="BA42" i="8" s="1"/>
  <c r="AU39" i="8"/>
  <c r="BA39" i="8" s="1"/>
  <c r="AU31" i="8"/>
  <c r="AU26" i="8"/>
  <c r="BB26" i="8" s="1"/>
  <c r="AU40" i="8"/>
  <c r="BA40" i="8" s="1"/>
  <c r="AU32" i="8"/>
  <c r="AU41" i="8"/>
  <c r="AZ41" i="8" s="1"/>
  <c r="AU34" i="8"/>
  <c r="AZ34" i="8" s="1"/>
  <c r="AG29" i="8"/>
  <c r="AG30" i="8"/>
  <c r="AG27" i="8"/>
  <c r="AG22" i="8"/>
  <c r="AG42" i="8"/>
  <c r="AG34" i="8"/>
  <c r="AG31" i="8"/>
  <c r="AE43" i="8"/>
  <c r="AF34" i="8"/>
  <c r="AF42" i="8"/>
  <c r="AE39" i="8"/>
  <c r="AE40" i="8"/>
  <c r="AD40" i="8"/>
  <c r="AD32" i="8"/>
  <c r="AF32" i="8" s="1"/>
  <c r="AD26" i="8"/>
  <c r="AF26" i="8" s="1"/>
  <c r="BB33" i="8"/>
  <c r="AE41" i="8"/>
  <c r="AD41" i="8"/>
  <c r="AE33" i="8"/>
  <c r="AD33" i="8"/>
  <c r="AF22" i="8"/>
  <c r="AD23" i="8"/>
  <c r="AF23" i="8" s="1"/>
  <c r="AZ30" i="8"/>
  <c r="AF27" i="8"/>
  <c r="AF30" i="8"/>
  <c r="AF24" i="8"/>
  <c r="AZ19" i="8"/>
  <c r="BA19" i="8"/>
  <c r="AD19" i="8"/>
  <c r="AE19" i="8"/>
  <c r="AF29" i="8"/>
  <c r="AF20" i="8"/>
  <c r="AZ39" i="8" l="1"/>
  <c r="BB39" i="8"/>
  <c r="BA24" i="8"/>
  <c r="AZ42" i="8"/>
  <c r="BB43" i="8"/>
  <c r="AZ26" i="8"/>
  <c r="BA26" i="8"/>
  <c r="AZ40" i="8"/>
  <c r="BA43" i="8"/>
  <c r="BB23" i="8"/>
  <c r="BB22" i="8"/>
  <c r="BA22" i="8"/>
  <c r="AY22" i="8" s="1"/>
  <c r="BA41" i="8"/>
  <c r="BB29" i="8"/>
  <c r="BA27" i="8"/>
  <c r="AZ23" i="8"/>
  <c r="AY23" i="8" s="1"/>
  <c r="AZ20" i="8"/>
  <c r="AZ18" i="8"/>
  <c r="AY18" i="8" s="1"/>
  <c r="BA34" i="8"/>
  <c r="BB31" i="8"/>
  <c r="BA20" i="8"/>
  <c r="AZ45" i="8"/>
  <c r="AZ31" i="8"/>
  <c r="AZ24" i="8"/>
  <c r="AY24" i="8" s="1"/>
  <c r="AZ29" i="8"/>
  <c r="BA33" i="8"/>
  <c r="AY33" i="8" s="1"/>
  <c r="BA31" i="8"/>
  <c r="AG19" i="8"/>
  <c r="BB18" i="8"/>
  <c r="AG23" i="8"/>
  <c r="BB34" i="8"/>
  <c r="BB30" i="8"/>
  <c r="AY30" i="8" s="1"/>
  <c r="BB27" i="8"/>
  <c r="BB41" i="8"/>
  <c r="BB40" i="8"/>
  <c r="BB42" i="8"/>
  <c r="AY42" i="8" s="1"/>
  <c r="BB45" i="8"/>
  <c r="AG40" i="8"/>
  <c r="AG41" i="8"/>
  <c r="AF39" i="8"/>
  <c r="AG39" i="8"/>
  <c r="AF43" i="8"/>
  <c r="AG43" i="8"/>
  <c r="AG32" i="8"/>
  <c r="AG33" i="8"/>
  <c r="AG26" i="8"/>
  <c r="AY39" i="8"/>
  <c r="AY40" i="8"/>
  <c r="AF40" i="8"/>
  <c r="AF33" i="8"/>
  <c r="AY43" i="8"/>
  <c r="AF41" i="8"/>
  <c r="AY19" i="8"/>
  <c r="AF19" i="8"/>
  <c r="AY26" i="8" l="1"/>
  <c r="AY41" i="8"/>
  <c r="AY29" i="8"/>
  <c r="AY27" i="8"/>
  <c r="AY34" i="8"/>
  <c r="AY20" i="8"/>
  <c r="AY31" i="8"/>
  <c r="AY45" i="8"/>
  <c r="AJ56" i="4"/>
  <c r="AJ52" i="4"/>
  <c r="AJ48" i="4"/>
  <c r="AW17" i="8" l="1"/>
  <c r="AV17" i="8"/>
  <c r="AO17" i="8"/>
  <c r="AS17" i="8" s="1"/>
  <c r="AA17" i="8"/>
  <c r="AP68" i="4"/>
  <c r="AO68" i="4"/>
  <c r="AF68" i="4"/>
  <c r="AH68" i="4" s="1"/>
  <c r="W68" i="4"/>
  <c r="V68" i="4"/>
  <c r="T68" i="4"/>
  <c r="AP67" i="4"/>
  <c r="AO67" i="4"/>
  <c r="AF67" i="4"/>
  <c r="AH67" i="4" s="1"/>
  <c r="W67" i="4"/>
  <c r="V67" i="4"/>
  <c r="T67" i="4"/>
  <c r="AP66" i="4"/>
  <c r="AO66" i="4"/>
  <c r="AF66" i="4"/>
  <c r="AH66" i="4" s="1"/>
  <c r="W66" i="4"/>
  <c r="V66" i="4"/>
  <c r="T66" i="4"/>
  <c r="AP65" i="4"/>
  <c r="AO65" i="4"/>
  <c r="AF65" i="4"/>
  <c r="AH65" i="4" s="1"/>
  <c r="W65" i="4"/>
  <c r="V65" i="4"/>
  <c r="T65" i="4"/>
  <c r="AP64" i="4"/>
  <c r="AO64" i="4"/>
  <c r="AF64" i="4"/>
  <c r="AH64" i="4" s="1"/>
  <c r="W64" i="4"/>
  <c r="V64" i="4"/>
  <c r="AB64" i="4"/>
  <c r="AP63" i="4"/>
  <c r="AO63" i="4"/>
  <c r="AF63" i="4"/>
  <c r="AJ63" i="4" s="1"/>
  <c r="AB63" i="4"/>
  <c r="AP62" i="4"/>
  <c r="AO62" i="4"/>
  <c r="AF62" i="4"/>
  <c r="AJ62" i="4" s="1"/>
  <c r="AB62" i="4"/>
  <c r="X68" i="4" l="1"/>
  <c r="X65" i="4"/>
  <c r="X67" i="4"/>
  <c r="X64" i="4"/>
  <c r="X66" i="4"/>
  <c r="AX17" i="8"/>
  <c r="AQ17" i="8"/>
  <c r="AT17" i="8" s="1"/>
  <c r="AQ65" i="4"/>
  <c r="AQ67" i="4"/>
  <c r="AQ64" i="4"/>
  <c r="AQ66" i="4"/>
  <c r="Y64" i="4"/>
  <c r="AQ63" i="4"/>
  <c r="Y66" i="4"/>
  <c r="AQ68" i="4"/>
  <c r="Y68" i="4"/>
  <c r="AH63" i="4"/>
  <c r="AK63" i="4" s="1"/>
  <c r="Y62" i="4"/>
  <c r="T63" i="4"/>
  <c r="T64" i="4"/>
  <c r="AB67" i="4"/>
  <c r="AH62" i="4"/>
  <c r="AK62" i="4" s="1"/>
  <c r="Y63" i="4"/>
  <c r="AJ64" i="4"/>
  <c r="AK64" i="4" s="1"/>
  <c r="S66" i="4"/>
  <c r="AA68" i="4"/>
  <c r="T62" i="4"/>
  <c r="AQ62" i="4"/>
  <c r="AJ66" i="4"/>
  <c r="AK66" i="4" s="1"/>
  <c r="S68" i="4"/>
  <c r="AB68" i="4"/>
  <c r="AJ68" i="4"/>
  <c r="AK68" i="4" s="1"/>
  <c r="AA66" i="4"/>
  <c r="S62" i="4"/>
  <c r="S63" i="4"/>
  <c r="S64" i="4"/>
  <c r="Y65" i="4"/>
  <c r="AJ65" i="4"/>
  <c r="AK65" i="4" s="1"/>
  <c r="S67" i="4"/>
  <c r="AA67" i="4"/>
  <c r="AA62" i="4"/>
  <c r="AA63" i="4"/>
  <c r="AA64" i="4"/>
  <c r="S65" i="4"/>
  <c r="AA65" i="4"/>
  <c r="AB66" i="4"/>
  <c r="Y67" i="4"/>
  <c r="AJ67" i="4"/>
  <c r="AK67" i="4" s="1"/>
  <c r="AB65" i="4"/>
  <c r="AP61" i="4"/>
  <c r="AO61" i="4"/>
  <c r="AF61" i="4"/>
  <c r="AJ61" i="4" s="1"/>
  <c r="W61" i="4"/>
  <c r="V61" i="4"/>
  <c r="AA61" i="4"/>
  <c r="AP60" i="4"/>
  <c r="AO60" i="4"/>
  <c r="AF60" i="4"/>
  <c r="AJ60" i="4" s="1"/>
  <c r="W60" i="4"/>
  <c r="V60" i="4"/>
  <c r="AA60" i="4"/>
  <c r="AP59" i="4"/>
  <c r="AO59" i="4"/>
  <c r="AF59" i="4"/>
  <c r="AJ59" i="4" s="1"/>
  <c r="W59" i="4"/>
  <c r="V59" i="4"/>
  <c r="AA59" i="4"/>
  <c r="AP58" i="4"/>
  <c r="AO58" i="4"/>
  <c r="AF58" i="4"/>
  <c r="AJ58" i="4" s="1"/>
  <c r="W58" i="4"/>
  <c r="V58" i="4"/>
  <c r="AA58" i="4"/>
  <c r="AP57" i="4"/>
  <c r="AO57" i="4"/>
  <c r="AF57" i="4"/>
  <c r="AJ57" i="4" s="1"/>
  <c r="S57" i="4"/>
  <c r="AP56" i="4"/>
  <c r="AO56" i="4"/>
  <c r="AF56" i="4"/>
  <c r="V56" i="4"/>
  <c r="AA56" i="4"/>
  <c r="AP55" i="4"/>
  <c r="AO55" i="4"/>
  <c r="AF55" i="4"/>
  <c r="AJ55" i="4" s="1"/>
  <c r="V55" i="4"/>
  <c r="X55" i="4" s="1"/>
  <c r="S55" i="4"/>
  <c r="AP54" i="4"/>
  <c r="AO54" i="4"/>
  <c r="AF54" i="4"/>
  <c r="AJ54" i="4" s="1"/>
  <c r="W54" i="4"/>
  <c r="V54" i="4"/>
  <c r="S54" i="4"/>
  <c r="AP53" i="4"/>
  <c r="AO53" i="4"/>
  <c r="AF53" i="4"/>
  <c r="AJ53" i="4" s="1"/>
  <c r="W53" i="4"/>
  <c r="V53" i="4"/>
  <c r="S53" i="4"/>
  <c r="AP52" i="4"/>
  <c r="AO52" i="4"/>
  <c r="AF52" i="4"/>
  <c r="W52" i="4"/>
  <c r="V52" i="4"/>
  <c r="S52" i="4"/>
  <c r="AP51" i="4"/>
  <c r="AO51" i="4"/>
  <c r="AF51" i="4"/>
  <c r="AH51" i="4" s="1"/>
  <c r="W51" i="4"/>
  <c r="V51" i="4"/>
  <c r="AA51" i="4"/>
  <c r="AP50" i="4"/>
  <c r="AO50" i="4"/>
  <c r="AF50" i="4"/>
  <c r="AH50" i="4" s="1"/>
  <c r="W50" i="4"/>
  <c r="V50" i="4"/>
  <c r="AA50" i="4"/>
  <c r="AP49" i="4"/>
  <c r="AO49" i="4"/>
  <c r="AF49" i="4"/>
  <c r="AH49" i="4" s="1"/>
  <c r="AA49" i="4"/>
  <c r="AP48" i="4"/>
  <c r="AO48" i="4"/>
  <c r="AF48" i="4"/>
  <c r="W48" i="4"/>
  <c r="V48" i="4"/>
  <c r="S48" i="4"/>
  <c r="AP47" i="4"/>
  <c r="AO47" i="4"/>
  <c r="AF47" i="4"/>
  <c r="AJ47" i="4" s="1"/>
  <c r="W47" i="4"/>
  <c r="V47" i="4"/>
  <c r="S47" i="4"/>
  <c r="X50" i="4" l="1"/>
  <c r="X52" i="4"/>
  <c r="X54" i="4"/>
  <c r="X47" i="4"/>
  <c r="X56" i="4"/>
  <c r="X59" i="4"/>
  <c r="X61" i="4"/>
  <c r="X51" i="4"/>
  <c r="X58" i="4"/>
  <c r="X60" i="4"/>
  <c r="X48" i="4"/>
  <c r="X53" i="4"/>
  <c r="AU17" i="8"/>
  <c r="BA17" i="8" s="1"/>
  <c r="BA16" i="8" s="1"/>
  <c r="BA46" i="8" s="1"/>
  <c r="AL64" i="4"/>
  <c r="AL65" i="4"/>
  <c r="AL68" i="4"/>
  <c r="AL66" i="4"/>
  <c r="AL62" i="4"/>
  <c r="AL67" i="4"/>
  <c r="AL63" i="4"/>
  <c r="Y50" i="4"/>
  <c r="AH52" i="4"/>
  <c r="AK52" i="4" s="1"/>
  <c r="AH56" i="4"/>
  <c r="AK56" i="4" s="1"/>
  <c r="AH57" i="4"/>
  <c r="AK57" i="4" s="1"/>
  <c r="T52" i="4"/>
  <c r="T48" i="4"/>
  <c r="T47" i="4"/>
  <c r="AH58" i="4"/>
  <c r="AK58" i="4" s="1"/>
  <c r="AH59" i="4"/>
  <c r="AK59" i="4" s="1"/>
  <c r="AJ49" i="4"/>
  <c r="AK49" i="4" s="1"/>
  <c r="AJ50" i="4"/>
  <c r="AK50" i="4" s="1"/>
  <c r="AA47" i="4"/>
  <c r="AA48" i="4"/>
  <c r="AH47" i="4"/>
  <c r="AK47" i="4" s="1"/>
  <c r="AH48" i="4"/>
  <c r="AK48" i="4" s="1"/>
  <c r="AJ51" i="4"/>
  <c r="AK51" i="4" s="1"/>
  <c r="T60" i="4"/>
  <c r="AH60" i="4"/>
  <c r="AK60" i="4" s="1"/>
  <c r="AH61" i="4"/>
  <c r="AK61" i="4" s="1"/>
  <c r="AH53" i="4"/>
  <c r="AK53" i="4" s="1"/>
  <c r="AH54" i="4"/>
  <c r="AK54" i="4" s="1"/>
  <c r="AH55" i="4"/>
  <c r="AK55" i="4" s="1"/>
  <c r="Y60" i="4"/>
  <c r="Y61" i="4"/>
  <c r="AQ48" i="4"/>
  <c r="Y52" i="4"/>
  <c r="AQ57" i="4"/>
  <c r="Y58" i="4"/>
  <c r="Y59" i="4"/>
  <c r="AQ47" i="4"/>
  <c r="Y49" i="4"/>
  <c r="Y53" i="4"/>
  <c r="Y55" i="4"/>
  <c r="AQ61" i="4"/>
  <c r="AQ50" i="4"/>
  <c r="Y51" i="4"/>
  <c r="AQ59" i="4"/>
  <c r="Y48" i="4"/>
  <c r="Y47" i="4"/>
  <c r="AQ54" i="4"/>
  <c r="AQ55" i="4"/>
  <c r="Y56" i="4"/>
  <c r="AQ49" i="4"/>
  <c r="AQ53" i="4"/>
  <c r="AQ56" i="4"/>
  <c r="AQ58" i="4"/>
  <c r="AQ60" i="4"/>
  <c r="AQ52" i="4"/>
  <c r="AQ51" i="4"/>
  <c r="AA53" i="4"/>
  <c r="AA57" i="4"/>
  <c r="T49" i="4"/>
  <c r="T51" i="4"/>
  <c r="AA52" i="4"/>
  <c r="T53" i="4"/>
  <c r="T57" i="4"/>
  <c r="T59" i="4"/>
  <c r="AA55" i="4"/>
  <c r="T50" i="4"/>
  <c r="T55" i="4"/>
  <c r="AB55" i="4"/>
  <c r="T56" i="4"/>
  <c r="T58" i="4"/>
  <c r="T61" i="4"/>
  <c r="AB49" i="4"/>
  <c r="AB50" i="4"/>
  <c r="AB51" i="4"/>
  <c r="AB54" i="4"/>
  <c r="AB47" i="4"/>
  <c r="AB48" i="4"/>
  <c r="S49" i="4"/>
  <c r="S50" i="4"/>
  <c r="S51" i="4"/>
  <c r="AB52" i="4"/>
  <c r="AB53" i="4"/>
  <c r="Y54" i="4"/>
  <c r="Y57" i="4"/>
  <c r="T54" i="4"/>
  <c r="AA54" i="4"/>
  <c r="S56" i="4"/>
  <c r="AB56" i="4"/>
  <c r="AB57" i="4"/>
  <c r="AB58" i="4"/>
  <c r="AB59" i="4"/>
  <c r="AB60" i="4"/>
  <c r="AB61" i="4"/>
  <c r="S58" i="4"/>
  <c r="S59" i="4"/>
  <c r="S60" i="4"/>
  <c r="S61" i="4"/>
  <c r="AP35" i="4"/>
  <c r="AO35" i="4"/>
  <c r="AF35" i="4"/>
  <c r="AJ35" i="4" s="1"/>
  <c r="S35" i="4"/>
  <c r="AZ17" i="8" l="1"/>
  <c r="AZ16" i="8" s="1"/>
  <c r="AZ46" i="8" s="1"/>
  <c r="BB17" i="8"/>
  <c r="BB16" i="8" s="1"/>
  <c r="BB46" i="8" s="1"/>
  <c r="AL56" i="4"/>
  <c r="AL52" i="4"/>
  <c r="AL48" i="4"/>
  <c r="AW64" i="4"/>
  <c r="AX64" i="4"/>
  <c r="AX63" i="4"/>
  <c r="AW63" i="4"/>
  <c r="AX67" i="4"/>
  <c r="AW67" i="4"/>
  <c r="AX62" i="4"/>
  <c r="AW62" i="4"/>
  <c r="AL54" i="4"/>
  <c r="AL57" i="4"/>
  <c r="AL49" i="4"/>
  <c r="AL53" i="4"/>
  <c r="AL51" i="4"/>
  <c r="AL59" i="4"/>
  <c r="AL61" i="4"/>
  <c r="AL58" i="4"/>
  <c r="AL55" i="4"/>
  <c r="AL60" i="4"/>
  <c r="AL47" i="4"/>
  <c r="AL50" i="4"/>
  <c r="AU64" i="4"/>
  <c r="AV64" i="4"/>
  <c r="AU67" i="4"/>
  <c r="AV63" i="4"/>
  <c r="AV62" i="4"/>
  <c r="AU63" i="4"/>
  <c r="AV67" i="4"/>
  <c r="AU62" i="4"/>
  <c r="AQ35" i="4"/>
  <c r="Y35" i="4"/>
  <c r="AH35" i="4"/>
  <c r="AK35" i="4" s="1"/>
  <c r="T35" i="4"/>
  <c r="AA35" i="4"/>
  <c r="AB35" i="4"/>
  <c r="AY17" i="8" l="1"/>
  <c r="AY46" i="8" s="1"/>
  <c r="AW65" i="4"/>
  <c r="AX65" i="4"/>
  <c r="AX66" i="4"/>
  <c r="AW66" i="4"/>
  <c r="AW68" i="4"/>
  <c r="AX68" i="4"/>
  <c r="AL35" i="4"/>
  <c r="AU68" i="4"/>
  <c r="AV68" i="4"/>
  <c r="AV65" i="4"/>
  <c r="AU65" i="4"/>
  <c r="AV66" i="4"/>
  <c r="AU66" i="4"/>
  <c r="AW51" i="4" l="1"/>
  <c r="AX51" i="4"/>
  <c r="AX49" i="4"/>
  <c r="AW49" i="4"/>
  <c r="AW57" i="4"/>
  <c r="AX57" i="4"/>
  <c r="AX47" i="4"/>
  <c r="AW47" i="4"/>
  <c r="AX59" i="4"/>
  <c r="AW59" i="4"/>
  <c r="AW50" i="4"/>
  <c r="AX50" i="4"/>
  <c r="AX53" i="4"/>
  <c r="AW53" i="4"/>
  <c r="AW61" i="4"/>
  <c r="AX61" i="4"/>
  <c r="AX58" i="4"/>
  <c r="AW58" i="4"/>
  <c r="AX54" i="4"/>
  <c r="AW54" i="4"/>
  <c r="AW55" i="4"/>
  <c r="AX55" i="4"/>
  <c r="AW60" i="4"/>
  <c r="AX60" i="4"/>
  <c r="AU53" i="4"/>
  <c r="AU60" i="4"/>
  <c r="AU54" i="4"/>
  <c r="AV55" i="4"/>
  <c r="AU55" i="4"/>
  <c r="AV54" i="4"/>
  <c r="AV53" i="4"/>
  <c r="AV47" i="4"/>
  <c r="AV60" i="4"/>
  <c r="AU47" i="4"/>
  <c r="AV59" i="4"/>
  <c r="AU59" i="4"/>
  <c r="AV58" i="4"/>
  <c r="AU58" i="4"/>
  <c r="AV49" i="4"/>
  <c r="AU49" i="4"/>
  <c r="AV50" i="4"/>
  <c r="AU50" i="4"/>
  <c r="AV61" i="4"/>
  <c r="AU61" i="4"/>
  <c r="AV57" i="4"/>
  <c r="AU57" i="4"/>
  <c r="AV51" i="4"/>
  <c r="AU51" i="4"/>
  <c r="AW35" i="4" l="1"/>
  <c r="AW69" i="4" s="1"/>
  <c r="AX35" i="4"/>
  <c r="AX69" i="4" s="1"/>
  <c r="AV35" i="4"/>
  <c r="AV69" i="4" s="1"/>
  <c r="AU35" i="4"/>
  <c r="AU69" i="4" s="1"/>
  <c r="AP36" i="4" l="1"/>
  <c r="AO36" i="4"/>
  <c r="AF36" i="4"/>
  <c r="AJ36" i="4" s="1"/>
  <c r="S36" i="4"/>
  <c r="AH36" i="4" l="1"/>
  <c r="AK36" i="4" s="1"/>
  <c r="Y36" i="4"/>
  <c r="AQ36" i="4"/>
  <c r="T36" i="4"/>
  <c r="AA36" i="4"/>
  <c r="AB36" i="4"/>
  <c r="AL36" i="4" l="1"/>
  <c r="AW36" i="4" l="1"/>
  <c r="AX36" i="4"/>
  <c r="AV36" i="4"/>
  <c r="AU36" i="4"/>
  <c r="V37" i="4" l="1"/>
  <c r="AP46" i="4"/>
  <c r="AO46" i="4"/>
  <c r="AF46" i="4"/>
  <c r="AJ46" i="4" s="1"/>
  <c r="W46" i="4"/>
  <c r="V46" i="4"/>
  <c r="T46" i="4"/>
  <c r="AP45" i="4"/>
  <c r="AO45" i="4"/>
  <c r="AF45" i="4"/>
  <c r="AJ45" i="4" s="1"/>
  <c r="W45" i="4"/>
  <c r="V45" i="4"/>
  <c r="AP44" i="4"/>
  <c r="AO44" i="4"/>
  <c r="AF44" i="4"/>
  <c r="AJ44" i="4" s="1"/>
  <c r="W44" i="4"/>
  <c r="V44" i="4"/>
  <c r="T44" i="4"/>
  <c r="AP43" i="4"/>
  <c r="AO43" i="4"/>
  <c r="AF43" i="4"/>
  <c r="AJ43" i="4" s="1"/>
  <c r="W43" i="4"/>
  <c r="V43" i="4"/>
  <c r="AP42" i="4"/>
  <c r="AO42" i="4"/>
  <c r="AF42" i="4"/>
  <c r="AH42" i="4" s="1"/>
  <c r="AB42" i="4"/>
  <c r="AP40" i="4"/>
  <c r="AO40" i="4"/>
  <c r="AF40" i="4"/>
  <c r="AJ40" i="4" s="1"/>
  <c r="W40" i="4"/>
  <c r="V40" i="4"/>
  <c r="T40" i="4"/>
  <c r="AP39" i="4"/>
  <c r="AO39" i="4"/>
  <c r="AF39" i="4"/>
  <c r="AJ39" i="4" s="1"/>
  <c r="V39" i="4"/>
  <c r="X39" i="4" s="1"/>
  <c r="T39" i="4"/>
  <c r="AP38" i="4"/>
  <c r="AO38" i="4"/>
  <c r="AF38" i="4"/>
  <c r="AJ38" i="4" s="1"/>
  <c r="S38" i="4"/>
  <c r="AP37" i="4"/>
  <c r="AO37" i="4"/>
  <c r="AF37" i="4"/>
  <c r="AJ37" i="4" s="1"/>
  <c r="W37" i="4"/>
  <c r="S37" i="4"/>
  <c r="X46" i="4" l="1"/>
  <c r="X40" i="4"/>
  <c r="X44" i="4"/>
  <c r="X37" i="4"/>
  <c r="X43" i="4"/>
  <c r="X45" i="4"/>
  <c r="AB40" i="4"/>
  <c r="AA40" i="4"/>
  <c r="AH45" i="4"/>
  <c r="AK45" i="4" s="1"/>
  <c r="AQ40" i="4"/>
  <c r="AQ43" i="4"/>
  <c r="Y45" i="4"/>
  <c r="AQ42" i="4"/>
  <c r="AH43" i="4"/>
  <c r="AK43" i="4" s="1"/>
  <c r="AQ37" i="4"/>
  <c r="Y46" i="4"/>
  <c r="AH46" i="4"/>
  <c r="AK46" i="4" s="1"/>
  <c r="AH40" i="4"/>
  <c r="AK40" i="4" s="1"/>
  <c r="AJ42" i="4"/>
  <c r="AK42" i="4" s="1"/>
  <c r="AH37" i="4"/>
  <c r="AK37" i="4" s="1"/>
  <c r="AQ38" i="4"/>
  <c r="AH39" i="4"/>
  <c r="AK39" i="4" s="1"/>
  <c r="Y43" i="4"/>
  <c r="AH44" i="4"/>
  <c r="AK44" i="4" s="1"/>
  <c r="AH38" i="4"/>
  <c r="AK38" i="4" s="1"/>
  <c r="Y37" i="4"/>
  <c r="AQ39" i="4"/>
  <c r="AQ44" i="4"/>
  <c r="T42" i="4"/>
  <c r="AA38" i="4"/>
  <c r="AB46" i="4"/>
  <c r="AB39" i="4"/>
  <c r="AB44" i="4"/>
  <c r="T38" i="4"/>
  <c r="Y42" i="4"/>
  <c r="AQ45" i="4"/>
  <c r="Y38" i="4"/>
  <c r="AQ46" i="4"/>
  <c r="AA37" i="4"/>
  <c r="T37" i="4"/>
  <c r="AB37" i="4"/>
  <c r="AB38" i="4"/>
  <c r="S39" i="4"/>
  <c r="AA39" i="4"/>
  <c r="Y39" i="4"/>
  <c r="AA42" i="4"/>
  <c r="S42" i="4"/>
  <c r="S43" i="4"/>
  <c r="AA43" i="4"/>
  <c r="S40" i="4"/>
  <c r="Y40" i="4"/>
  <c r="T43" i="4"/>
  <c r="AB43" i="4"/>
  <c r="S44" i="4"/>
  <c r="AA44" i="4"/>
  <c r="Y44" i="4"/>
  <c r="S45" i="4"/>
  <c r="AA45" i="4"/>
  <c r="AB45" i="4"/>
  <c r="T45" i="4"/>
  <c r="AA46" i="4"/>
  <c r="S46" i="4"/>
  <c r="AL38" i="4" l="1"/>
  <c r="AL40" i="4"/>
  <c r="AL43" i="4"/>
  <c r="AL44" i="4"/>
  <c r="AL37" i="4"/>
  <c r="AL46" i="4"/>
  <c r="AL45" i="4"/>
  <c r="AL39" i="4"/>
  <c r="AL42" i="4"/>
  <c r="AW46" i="4" l="1"/>
  <c r="AX46" i="4"/>
  <c r="AW42" i="4"/>
  <c r="AX42" i="4"/>
  <c r="AV46" i="4"/>
  <c r="AV42" i="4"/>
  <c r="AU42" i="4"/>
  <c r="AU46" i="4"/>
  <c r="AX39" i="4" l="1"/>
  <c r="AW39" i="4"/>
  <c r="AW37" i="4"/>
  <c r="AX37" i="4"/>
  <c r="AW45" i="4"/>
  <c r="AX45" i="4"/>
  <c r="AX43" i="4"/>
  <c r="AW43" i="4"/>
  <c r="AW40" i="4"/>
  <c r="AX40" i="4"/>
  <c r="AX38" i="4"/>
  <c r="AW38" i="4"/>
  <c r="AX44" i="4"/>
  <c r="AW44" i="4"/>
  <c r="AV37" i="4"/>
  <c r="AU37" i="4"/>
  <c r="AV40" i="4"/>
  <c r="AV44" i="4"/>
  <c r="AU44" i="4"/>
  <c r="AV39" i="4"/>
  <c r="AU40" i="4"/>
  <c r="AU39" i="4"/>
  <c r="AV43" i="4"/>
  <c r="AU43" i="4"/>
  <c r="AV38" i="4"/>
  <c r="AU38" i="4"/>
  <c r="AV45" i="4"/>
  <c r="AU45" i="4"/>
  <c r="N243" i="3" l="1"/>
  <c r="N244" i="3"/>
  <c r="N245" i="3"/>
  <c r="N246" i="3"/>
  <c r="N247" i="3"/>
  <c r="N248" i="3"/>
  <c r="N249" i="3"/>
  <c r="N250" i="3"/>
  <c r="N251" i="3"/>
  <c r="N252" i="3"/>
  <c r="N253" i="3"/>
  <c r="N254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J232" i="3"/>
  <c r="J233" i="3"/>
  <c r="J234" i="3"/>
  <c r="J235" i="3"/>
  <c r="J236" i="3"/>
  <c r="J237" i="3"/>
  <c r="J238" i="3"/>
  <c r="J239" i="3"/>
  <c r="J240" i="3"/>
  <c r="J241" i="3"/>
  <c r="J242" i="3"/>
  <c r="J231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08" i="3" l="1"/>
  <c r="G208" i="3"/>
  <c r="C209" i="3"/>
  <c r="G209" i="3"/>
  <c r="C210" i="3"/>
  <c r="G210" i="3"/>
  <c r="C211" i="3"/>
  <c r="G211" i="3"/>
  <c r="C212" i="3"/>
  <c r="G212" i="3"/>
  <c r="C213" i="3"/>
  <c r="G213" i="3"/>
  <c r="C214" i="3"/>
  <c r="G214" i="3"/>
  <c r="C215" i="3"/>
  <c r="G215" i="3"/>
  <c r="C216" i="3"/>
  <c r="G216" i="3"/>
  <c r="C217" i="3"/>
  <c r="G217" i="3"/>
  <c r="C218" i="3"/>
  <c r="G218" i="3"/>
  <c r="C219" i="3"/>
  <c r="G219" i="3"/>
  <c r="C220" i="3"/>
  <c r="G220" i="3"/>
  <c r="C221" i="3"/>
  <c r="G221" i="3"/>
  <c r="C222" i="3"/>
  <c r="G222" i="3"/>
  <c r="C223" i="3"/>
  <c r="G223" i="3"/>
  <c r="C224" i="3"/>
  <c r="G224" i="3"/>
  <c r="C225" i="3"/>
  <c r="G225" i="3"/>
  <c r="C226" i="3"/>
  <c r="G226" i="3"/>
  <c r="C227" i="3"/>
  <c r="G227" i="3"/>
  <c r="C228" i="3"/>
  <c r="G228" i="3"/>
  <c r="C229" i="3"/>
  <c r="G229" i="3"/>
  <c r="C230" i="3"/>
  <c r="G230" i="3"/>
  <c r="C192" i="3"/>
  <c r="G192" i="3"/>
  <c r="C193" i="3"/>
  <c r="G193" i="3"/>
  <c r="C194" i="3"/>
  <c r="G194" i="3"/>
  <c r="C195" i="3"/>
  <c r="G195" i="3"/>
  <c r="C196" i="3"/>
  <c r="G196" i="3"/>
  <c r="C197" i="3"/>
  <c r="G197" i="3"/>
  <c r="C198" i="3"/>
  <c r="G198" i="3"/>
  <c r="C199" i="3"/>
  <c r="G199" i="3"/>
  <c r="C200" i="3"/>
  <c r="G200" i="3"/>
  <c r="C201" i="3"/>
  <c r="G201" i="3"/>
  <c r="C202" i="3"/>
  <c r="G202" i="3"/>
  <c r="C203" i="3"/>
  <c r="G203" i="3"/>
  <c r="C204" i="3"/>
  <c r="G204" i="3"/>
  <c r="C205" i="3"/>
  <c r="G205" i="3"/>
  <c r="C206" i="3"/>
  <c r="G206" i="3"/>
  <c r="C207" i="3"/>
  <c r="G207" i="3"/>
  <c r="C171" i="3"/>
  <c r="G171" i="3"/>
  <c r="C172" i="3"/>
  <c r="G172" i="3"/>
  <c r="C173" i="3"/>
  <c r="G173" i="3"/>
  <c r="C174" i="3"/>
  <c r="G174" i="3"/>
  <c r="C175" i="3"/>
  <c r="G175" i="3"/>
  <c r="C176" i="3"/>
  <c r="G176" i="3"/>
  <c r="C177" i="3"/>
  <c r="G177" i="3"/>
  <c r="C178" i="3"/>
  <c r="G178" i="3"/>
  <c r="C179" i="3"/>
  <c r="G179" i="3"/>
  <c r="C180" i="3"/>
  <c r="G180" i="3"/>
  <c r="C181" i="3"/>
  <c r="G181" i="3"/>
  <c r="C182" i="3"/>
  <c r="G182" i="3"/>
  <c r="C183" i="3"/>
  <c r="G183" i="3"/>
  <c r="C184" i="3"/>
  <c r="G184" i="3"/>
  <c r="C185" i="3"/>
  <c r="G185" i="3"/>
  <c r="C186" i="3"/>
  <c r="G186" i="3"/>
  <c r="C187" i="3"/>
  <c r="G187" i="3"/>
  <c r="C188" i="3"/>
  <c r="G188" i="3"/>
  <c r="C189" i="3"/>
  <c r="G189" i="3"/>
  <c r="C190" i="3"/>
  <c r="G190" i="3"/>
  <c r="C191" i="3"/>
  <c r="G19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11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51" i="3"/>
  <c r="AC35" i="8" l="1"/>
  <c r="AB35" i="8"/>
  <c r="AC36" i="8"/>
  <c r="AB36" i="8"/>
  <c r="AC21" i="8"/>
  <c r="AB21" i="8"/>
  <c r="AC38" i="8"/>
  <c r="AB28" i="8"/>
  <c r="AC28" i="8"/>
  <c r="AC37" i="8"/>
  <c r="AB38" i="8"/>
  <c r="AB37" i="8"/>
  <c r="AC18" i="8"/>
  <c r="AB45" i="8"/>
  <c r="AC45" i="8"/>
  <c r="AB18" i="8"/>
  <c r="AC17" i="8"/>
  <c r="AB17" i="8"/>
  <c r="AC44" i="8"/>
  <c r="AB44" i="8"/>
  <c r="AE36" i="8" l="1"/>
  <c r="AD36" i="8"/>
  <c r="AF36" i="8" s="1"/>
  <c r="AD21" i="8"/>
  <c r="AE21" i="8"/>
  <c r="AG21" i="8" s="1"/>
  <c r="AE35" i="8"/>
  <c r="AD35" i="8"/>
  <c r="AF35" i="8" s="1"/>
  <c r="AE37" i="8"/>
  <c r="AD37" i="8"/>
  <c r="AF37" i="8" s="1"/>
  <c r="AE28" i="8"/>
  <c r="AD28" i="8"/>
  <c r="AE45" i="8"/>
  <c r="AD45" i="8"/>
  <c r="AF45" i="8" s="1"/>
  <c r="AD17" i="8"/>
  <c r="AE17" i="8"/>
  <c r="AG17" i="8" s="1"/>
  <c r="AD18" i="8"/>
  <c r="AE18" i="8"/>
  <c r="AG18" i="8" s="1"/>
  <c r="AD44" i="8"/>
  <c r="AE44" i="8"/>
  <c r="AG44" i="8" s="1"/>
  <c r="AE38" i="8"/>
  <c r="AD38" i="8"/>
  <c r="AF38" i="8" s="1"/>
  <c r="AF21" i="8" l="1"/>
  <c r="AG45" i="8"/>
  <c r="AF44" i="8"/>
  <c r="AF17" i="8"/>
  <c r="AG28" i="8"/>
  <c r="AG35" i="8"/>
  <c r="AG36" i="8"/>
  <c r="AF28" i="8"/>
  <c r="AF18" i="8"/>
  <c r="AG38" i="8"/>
  <c r="AG37" i="8"/>
</calcChain>
</file>

<file path=xl/sharedStrings.xml><?xml version="1.0" encoding="utf-8"?>
<sst xmlns="http://schemas.openxmlformats.org/spreadsheetml/2006/main" count="1448" uniqueCount="468">
  <si>
    <t>TT</t>
  </si>
  <si>
    <t>Họ và tên</t>
  </si>
  <si>
    <t>Ngày sinh</t>
  </si>
  <si>
    <t>Số năm đóng BHXH đã quy đổi</t>
  </si>
  <si>
    <t>Năm</t>
  </si>
  <si>
    <t>Tháng</t>
  </si>
  <si>
    <t xml:space="preserve"> Mức lương</t>
  </si>
  <si>
    <t>Mức
lương
tháng
hiện
hưởng</t>
  </si>
  <si>
    <t xml:space="preserve"> Mức PC (%)</t>
  </si>
  <si>
    <t>Hệ số</t>
  </si>
  <si>
    <t>Mức PC (%)</t>
  </si>
  <si>
    <t>Giới tính</t>
  </si>
  <si>
    <t>Tổng cộng</t>
  </si>
  <si>
    <t>Nữ</t>
  </si>
  <si>
    <t>Theo NĐ 135/2020/NĐ-CP</t>
  </si>
  <si>
    <t>Tuổi nghỉ hưu đúng tuổi</t>
  </si>
  <si>
    <t>Thời điểm nghỉ hưu đúng tuổi</t>
  </si>
  <si>
    <t>Thời gian nghỉ hưu trước tuổi</t>
  </si>
  <si>
    <t>58t8th</t>
  </si>
  <si>
    <t>Năm nghỉ hưu</t>
  </si>
  <si>
    <t>Tuổi nghỉ hưu</t>
  </si>
  <si>
    <t>60 tuổi 3 tháng</t>
  </si>
  <si>
    <t>55 tuổi 4 tháng</t>
  </si>
  <si>
    <t>60 tuổi 6 tháng</t>
  </si>
  <si>
    <t>55 tuổi 8 tháng</t>
  </si>
  <si>
    <t>60 tuổi 9 tháng</t>
  </si>
  <si>
    <t>56 tuổi</t>
  </si>
  <si>
    <t>61 tuổi</t>
  </si>
  <si>
    <t>56 tuổi 4 tháng</t>
  </si>
  <si>
    <t>61 tuổi 3 tháng</t>
  </si>
  <si>
    <t>56 tuổi 8 tháng</t>
  </si>
  <si>
    <t>61 tuổi 6 tháng</t>
  </si>
  <si>
    <t>57 tuổi</t>
  </si>
  <si>
    <t>61 tuổi 9 tháng</t>
  </si>
  <si>
    <t>57 tuổi 4 tháng</t>
  </si>
  <si>
    <t>62 tuổi</t>
  </si>
  <si>
    <t>57 tuổi 8 tháng</t>
  </si>
  <si>
    <t>58 tuổi</t>
  </si>
  <si>
    <t>58 tuổi 4 tháng</t>
  </si>
  <si>
    <t>58 tuổi 8 tháng</t>
  </si>
  <si>
    <t>59 tuổi</t>
  </si>
  <si>
    <t>59 tuổi 4 tháng</t>
  </si>
  <si>
    <t>59 tuổi 8 tháng</t>
  </si>
  <si>
    <t>60 tuổi</t>
  </si>
  <si>
    <t>Nam</t>
  </si>
  <si>
    <t>55t4th</t>
  </si>
  <si>
    <t>55t8th</t>
  </si>
  <si>
    <t>56t4th</t>
  </si>
  <si>
    <t>56t8th</t>
  </si>
  <si>
    <t>57t4th</t>
  </si>
  <si>
    <t>57t8th</t>
  </si>
  <si>
    <t>58t4th</t>
  </si>
  <si>
    <t>59t4th</t>
  </si>
  <si>
    <t>59t8th</t>
  </si>
  <si>
    <t>56t</t>
  </si>
  <si>
    <t>57t</t>
  </si>
  <si>
    <t>58t</t>
  </si>
  <si>
    <t>59t</t>
  </si>
  <si>
    <t>60t</t>
  </si>
  <si>
    <t>60t3th</t>
  </si>
  <si>
    <t>60t6th</t>
  </si>
  <si>
    <t>60t9th</t>
  </si>
  <si>
    <t>61t</t>
  </si>
  <si>
    <t>61t3th</t>
  </si>
  <si>
    <t>61t6th</t>
  </si>
  <si>
    <t>61t9th</t>
  </si>
  <si>
    <t>62t</t>
  </si>
  <si>
    <t>Thời điểm sinh</t>
  </si>
  <si>
    <t>Thời điểm hưởng lương hưu</t>
  </si>
  <si>
    <t>Không quy định</t>
  </si>
  <si>
    <t>Thời điểm thôi việc</t>
  </si>
  <si>
    <t>Tuổi khi thôi việc</t>
  </si>
  <si>
    <t>Số năm quy đổi</t>
  </si>
  <si>
    <t>Tổng số tháng</t>
  </si>
  <si>
    <t>Công chức/Viên chức</t>
  </si>
  <si>
    <t>Công chức</t>
  </si>
  <si>
    <t>Viên chức</t>
  </si>
  <si>
    <t>Lương cơ sở</t>
  </si>
  <si>
    <t>Ngày hết lộ trình SX</t>
  </si>
  <si>
    <t>Số tháng còn lại theo lộ trình</t>
  </si>
  <si>
    <t>Trương Văn Hưng</t>
  </si>
  <si>
    <t>Nguyễn Kim Sơn</t>
  </si>
  <si>
    <t>Nguyễn Quốc Hải</t>
  </si>
  <si>
    <t>Nguyễn Văn Phúc</t>
  </si>
  <si>
    <t>Lê Chí Đoàn</t>
  </si>
  <si>
    <t>Võ Thành Quân</t>
  </si>
  <si>
    <t>Trần Văn Út</t>
  </si>
  <si>
    <t>Đặng Hữu Tài</t>
  </si>
  <si>
    <t>Trần Bá Triều</t>
  </si>
  <si>
    <t>Hồ Văn Đạt</t>
  </si>
  <si>
    <t>Bùi Thị Oanh</t>
  </si>
  <si>
    <t>Lê Văn Liêm</t>
  </si>
  <si>
    <t>Nguyễn Ngọc Sơ</t>
  </si>
  <si>
    <t>Đinh Văn Tuấn</t>
  </si>
  <si>
    <t>Huỳnh Ngọc Phấn</t>
  </si>
  <si>
    <t>Lê Văn Tâm</t>
  </si>
  <si>
    <t>Nguyễn Văn Thọ</t>
  </si>
  <si>
    <t>Nguyễn Văn Hiền</t>
  </si>
  <si>
    <t>Nguyễn Thúy Phượng</t>
  </si>
  <si>
    <t>Nguyễn Văn Hương</t>
  </si>
  <si>
    <t>Nguyễn Minh Hiền</t>
  </si>
  <si>
    <t>Châu Thị Phương Khanh</t>
  </si>
  <si>
    <t>Nguyễn Văn Đẳng</t>
  </si>
  <si>
    <t>Trần Minh Cảnh</t>
  </si>
  <si>
    <t>Nguyễn Văn Dũng</t>
  </si>
  <si>
    <t>Nguyễn Thái Hòa</t>
  </si>
  <si>
    <t>Nguyễn Hiếu Quân</t>
  </si>
  <si>
    <t>Trương Thanh Toàn</t>
  </si>
  <si>
    <t>Trần Hoàng Sĩ</t>
  </si>
  <si>
    <t>Đào Trung Nên</t>
  </si>
  <si>
    <t>Trần Văn Thắng</t>
  </si>
  <si>
    <t>Nguyễn Văn Tấn</t>
  </si>
  <si>
    <t>Nguyễn Văn Thật</t>
  </si>
  <si>
    <t>Trần Minh Tâm</t>
  </si>
  <si>
    <t>05/06/1973</t>
  </si>
  <si>
    <t>02/05/1964</t>
  </si>
  <si>
    <t>10/01/1967</t>
  </si>
  <si>
    <t>17/8/1972</t>
  </si>
  <si>
    <t>06/1/1972</t>
  </si>
  <si>
    <t>17/11/1964</t>
  </si>
  <si>
    <t>24/4/1970</t>
  </si>
  <si>
    <t>15/10/1969</t>
  </si>
  <si>
    <t>10/11/1971</t>
  </si>
  <si>
    <t>20/5/1972</t>
  </si>
  <si>
    <t>14/02/1966</t>
  </si>
  <si>
    <t>01/4/1971</t>
  </si>
  <si>
    <t>10/10/1971</t>
  </si>
  <si>
    <t>18/02/1972</t>
  </si>
  <si>
    <t>01/5/1965</t>
  </si>
  <si>
    <t>18/8/1967</t>
  </si>
  <si>
    <t>28/12/1964</t>
  </si>
  <si>
    <t>12/01/1968</t>
  </si>
  <si>
    <t>10/11/1965</t>
  </si>
  <si>
    <t>10/06/1967</t>
  </si>
  <si>
    <t>15/10/1968</t>
  </si>
  <si>
    <t>16/9/1970</t>
  </si>
  <si>
    <t>10/10/1969</t>
  </si>
  <si>
    <t>07/01/1969</t>
  </si>
  <si>
    <t>14/9/1974</t>
  </si>
  <si>
    <t>Mức PC</t>
  </si>
  <si>
    <t>08/3/1965</t>
  </si>
  <si>
    <t>Nguyễn Thanh Nguyên</t>
  </si>
  <si>
    <t>Nguyễn Thị Thu Thủy</t>
  </si>
  <si>
    <t>Nguyễn Lê Hồng Tươi</t>
  </si>
  <si>
    <t>30/10/1985</t>
  </si>
  <si>
    <t>24/10/1979</t>
  </si>
  <si>
    <t>09/3/1985</t>
  </si>
  <si>
    <t>17/6/1983</t>
  </si>
  <si>
    <t>21/7/1979</t>
  </si>
  <si>
    <t>Lê Đỗ Trọng</t>
  </si>
  <si>
    <t>Trần Thị Mỹ</t>
  </si>
  <si>
    <t>Võ Minh Trí</t>
  </si>
  <si>
    <t>02/7/1972</t>
  </si>
  <si>
    <t>10/9/1969</t>
  </si>
  <si>
    <t>11/7/1978</t>
  </si>
  <si>
    <t>06/10/1982</t>
  </si>
  <si>
    <t>Trình độ đào tạo</t>
  </si>
  <si>
    <t>Chức vụ, chức danh chuyên môn đang đảm nhiệm</t>
  </si>
  <si>
    <t>Ngày, tháng, 
năm sinh</t>
  </si>
  <si>
    <t>Hệ số lương</t>
  </si>
  <si>
    <t>PC chức vụ (nếu có)</t>
  </si>
  <si>
    <t>PC thâm niên vượt khung (nếu có)</t>
  </si>
  <si>
    <t>PC thâm niên nghề (nếu có)</t>
  </si>
  <si>
    <t>PC ưu đãi theo nghề (nếu có)</t>
  </si>
  <si>
    <t>PC trách nhiệm theo nghề (nếu có)</t>
  </si>
  <si>
    <t>PC công vụ (nếu có)</t>
  </si>
  <si>
    <t>PC công tác đảng, đoàn thể chính trị - xã hội (nếu có)</t>
  </si>
  <si>
    <t>60 tuổi 3tháng</t>
  </si>
  <si>
    <t>60 tuổi 6tháng</t>
  </si>
  <si>
    <t>60 tuổi 9tháng</t>
  </si>
  <si>
    <t>61 tuổi 3tháng</t>
  </si>
  <si>
    <t>61 tuổi 6tháng</t>
  </si>
  <si>
    <t>61 tuổi 9tháng</t>
  </si>
  <si>
    <t>55 tuổi 4tháng</t>
  </si>
  <si>
    <t>55 tuổi 8tháng</t>
  </si>
  <si>
    <t>56 tuổi 4tháng</t>
  </si>
  <si>
    <t>56 tuổi 8tháng</t>
  </si>
  <si>
    <t xml:space="preserve">57 tuổi </t>
  </si>
  <si>
    <t>57 tuổi 4tháng</t>
  </si>
  <si>
    <t>57 tuổi 8tháng</t>
  </si>
  <si>
    <t>58 tuổi 4tháng</t>
  </si>
  <si>
    <t>58 tuổi 8tháng</t>
  </si>
  <si>
    <t>59 tuổi 4tháng</t>
  </si>
  <si>
    <t>59 tuổi 8tháng</t>
  </si>
  <si>
    <t>Tuổi khi giải quyết chính sách</t>
  </si>
  <si>
    <t>Thời điểm nghỉ việc</t>
  </si>
  <si>
    <t>01/7/2025</t>
  </si>
  <si>
    <t>BHXH (năm)</t>
  </si>
  <si>
    <t>BHXH (tháng)</t>
  </si>
  <si>
    <t>Được hưởng 
chính sách</t>
  </si>
  <si>
    <t>Nghỉ hưu trước tuổi</t>
  </si>
  <si>
    <t>Nghỉ thôi việc</t>
  </si>
  <si>
    <t>x</t>
  </si>
  <si>
    <t>PBT.ĐU thị trấn Long Hồ</t>
  </si>
  <si>
    <t>CC.VP-TK thị trấn Long Hồ</t>
  </si>
  <si>
    <t>CC.VP-TK xã Long An</t>
  </si>
  <si>
    <t>PBT.ĐU- CT HĐND xã Phước Hậu</t>
  </si>
  <si>
    <t>CC.VH-XH xã Phước Hậu</t>
  </si>
  <si>
    <t>Phó Bí thư ĐU xã Tân Hạnh</t>
  </si>
  <si>
    <t>Bí thư ĐU xã Lộc Hòa</t>
  </si>
  <si>
    <t>CT. HĐND xã Lộc Hòa</t>
  </si>
  <si>
    <t>CT. Hội Nông dân xã Lộc Hòa</t>
  </si>
  <si>
    <t>PBT-CT UBND xã Hòa Phú</t>
  </si>
  <si>
    <t>CC.VP-TK xã Hòa Phú</t>
  </si>
  <si>
    <t>PBT-CT UBND xã Phú Quới</t>
  </si>
  <si>
    <t>CC. TC - KT xã Phú Quới</t>
  </si>
  <si>
    <t>Phó Bí thư ĐU xã Thạnh Quới</t>
  </si>
  <si>
    <t>Phó Bí thư ĐU xã Thanh Đức</t>
  </si>
  <si>
    <t>Phó CT HĐND xã Thanh Đức</t>
  </si>
  <si>
    <t>CC. TC - KT xã Thanh Đức</t>
  </si>
  <si>
    <t>CC. TC - KT xã An Bình</t>
  </si>
  <si>
    <t>CT Hội Phụ nữ xã An Bình</t>
  </si>
  <si>
    <t>PCT. HĐND xã An Bình</t>
  </si>
  <si>
    <t>CC. VP - TK xã An Bình</t>
  </si>
  <si>
    <t>Bí thư ĐU xã Bình Hòa Phước</t>
  </si>
  <si>
    <t>CT.UBND xã Bình Hòa Phước</t>
  </si>
  <si>
    <t>CC ĐC NN XD MT xã Bình Hòa Phước</t>
  </si>
  <si>
    <t>Bí thư ĐU xã Hòa Ninh</t>
  </si>
  <si>
    <t>Phó Bí thư ĐU xã Hòa Ninh</t>
  </si>
  <si>
    <t>CT. Hội Nông dân xã Hòa Ninh</t>
  </si>
  <si>
    <t>CC. VH - XH xã Hòa Ninh</t>
  </si>
  <si>
    <t>Bí thư ĐU xã Đồng Phú</t>
  </si>
  <si>
    <t>Phó Bí thư ĐU xã Đồng Phú</t>
  </si>
  <si>
    <t>Phó CT HĐND xã Đồng Phú</t>
  </si>
  <si>
    <t>CT Hội Cựu chiến binh xã Đồng Phú</t>
  </si>
  <si>
    <t>CC ĐC NN XD MT xã Đồng Phú</t>
  </si>
  <si>
    <t>ỦY BAN NHÂN DÂN</t>
  </si>
  <si>
    <t>CỘNG HÒA XÃ HỘI CHỦ NGHĨA VIỆT NAM</t>
  </si>
  <si>
    <t>Độc lập - Tự do - Hạnh phúc</t>
  </si>
  <si>
    <t xml:space="preserve">Hệ số và Mức phụ cấp hiện hưởng của tháng liền kề 
trước khi nghỉ việc </t>
  </si>
  <si>
    <t>ĐH KT</t>
  </si>
  <si>
    <t>ĐH Hành chính</t>
  </si>
  <si>
    <t>ĐH KTTC</t>
  </si>
  <si>
    <t>ĐH</t>
  </si>
  <si>
    <t>ĐH CTXH</t>
  </si>
  <si>
    <t>ĐH Luật</t>
  </si>
  <si>
    <t>Đại học Kế toán</t>
  </si>
  <si>
    <t>Đại học Luật</t>
  </si>
  <si>
    <t>Đại học Kinh tế</t>
  </si>
  <si>
    <t>ĐHKT</t>
  </si>
  <si>
    <t>Trung cấp Quản lý đất đai</t>
  </si>
  <si>
    <t>Tiền lương hiện hưởng của tháng liền kề trước khi nghỉ việc</t>
  </si>
  <si>
    <t>Ngày tháng năm sinh</t>
  </si>
  <si>
    <t>Võ Văn Chí Hạnh</t>
  </si>
  <si>
    <t>Tô Ánh Lan</t>
  </si>
  <si>
    <t>Trần Văn Thạch</t>
  </si>
  <si>
    <t>Nguyễn Minh Nguyễn</t>
  </si>
  <si>
    <t>Nguyễn Thị Thanh Thủy</t>
  </si>
  <si>
    <t>Quách Tử Điệc</t>
  </si>
  <si>
    <t>Nguyễn Kim Oanh</t>
  </si>
  <si>
    <t>Thiều Xuân Nhựt</t>
  </si>
  <si>
    <t>Nguyễn Thới Để</t>
  </si>
  <si>
    <t>Đỗ Thành Tốt</t>
  </si>
  <si>
    <t>Phan Thanh Hiền</t>
  </si>
  <si>
    <t>Phạm Công Toàn</t>
  </si>
  <si>
    <t>Trương Minh Hải</t>
  </si>
  <si>
    <t>Nguyễn Văn Tụy</t>
  </si>
  <si>
    <t>Bùi Diệp Thúy</t>
  </si>
  <si>
    <t>Nguyễn Đạt Minh</t>
  </si>
  <si>
    <t>Trần Minh Đức</t>
  </si>
  <si>
    <t>Nguyễn Thị Thu Hương</t>
  </si>
  <si>
    <t>Phạm Thị Thu Tâm</t>
  </si>
  <si>
    <t>Nguyễn Văn Hữu</t>
  </si>
  <si>
    <t>Nguyễn Thị Hà</t>
  </si>
  <si>
    <t>Võ Hữu Phước</t>
  </si>
  <si>
    <t>Nguyễn Ngọc Quí</t>
  </si>
  <si>
    <t>02/02/1972</t>
  </si>
  <si>
    <t>16/07/1966</t>
  </si>
  <si>
    <t>10/11/1967</t>
  </si>
  <si>
    <t>02/12/1968</t>
  </si>
  <si>
    <t>Th.s QLKT</t>
  </si>
  <si>
    <t>ĐH QTKD</t>
  </si>
  <si>
    <t>ĐH Ktế lao động &amp; QLNNL</t>
  </si>
  <si>
    <t>ThS Kinh tế</t>
  </si>
  <si>
    <t>Thạc sĩ</t>
  </si>
  <si>
    <t>ĐH XD</t>
  </si>
  <si>
    <t>ĐHSP Tiểu học</t>
  </si>
  <si>
    <t>ĐH Văn hóa 
Quần chúng</t>
  </si>
  <si>
    <t>ĐH Báo chí</t>
  </si>
  <si>
    <t>ĐH Thư viện</t>
  </si>
  <si>
    <t>Chánh Văn phòng HĐND và UBND</t>
  </si>
  <si>
    <t>Phó Chánh VP HĐND và UBND</t>
  </si>
  <si>
    <t>Trưởng phòng Tài chính - KH</t>
  </si>
  <si>
    <t>Trưởng phòng Tư pháp huyện</t>
  </si>
  <si>
    <t>Phó Chánh Thanh tra</t>
  </si>
  <si>
    <t>Trưởng phòng Văn hóa - Khoa học và TT</t>
  </si>
  <si>
    <t>Chuyên viên phòng Văn hóa - Khoa học và TT</t>
  </si>
  <si>
    <t>Chuyên viên phòng Kinh tế - HT và ĐT</t>
  </si>
  <si>
    <t>Phó trưởng phòng Giáo dục và ĐT</t>
  </si>
  <si>
    <t>Giám đốc Trung tâm Văn hóa TT và TT</t>
  </si>
  <si>
    <t>Viên chức Trung tâm Văn hóa TT và TT</t>
  </si>
  <si>
    <t>CẤP XÃ</t>
  </si>
  <si>
    <t>CẤP HUYỆN</t>
  </si>
  <si>
    <t>ĐH Thủy nông</t>
  </si>
  <si>
    <t>ĐH Công nghệ thực phẩm</t>
  </si>
  <si>
    <t>ĐH Quản lý VH</t>
  </si>
  <si>
    <t>ĐH Công tác XH</t>
  </si>
  <si>
    <t>Nguyễn Loan Phương</t>
  </si>
  <si>
    <t>Nguyễn Văn Hiểu</t>
  </si>
  <si>
    <t>Lâm Linh Thảo</t>
  </si>
  <si>
    <t>Nguyễn Thị Giang</t>
  </si>
  <si>
    <t>Nguyễn Minh Tâm Út</t>
  </si>
  <si>
    <t>03/11/1977</t>
  </si>
  <si>
    <t>ĐH Kinh tế</t>
  </si>
  <si>
    <t>ĐH XDDD&amp;CN</t>
  </si>
  <si>
    <t>ĐH. QLVăn hoá</t>
  </si>
  <si>
    <t>ĐH TC tiền tệ</t>
  </si>
  <si>
    <t>Chuyên viên phòng Tư pháp</t>
  </si>
  <si>
    <t>Chuyên viên phòng Tài chính - KH</t>
  </si>
  <si>
    <t>CĐ QLĐĐ</t>
  </si>
  <si>
    <t>ĐHQLĐĐ</t>
  </si>
  <si>
    <t>ĐHCTXH</t>
  </si>
  <si>
    <t>ĐHGDCT</t>
  </si>
  <si>
    <t>ĐH Quản lý ĐĐ</t>
  </si>
  <si>
    <t>ĐH Kế toán</t>
  </si>
  <si>
    <t>TC Trật tự XH cơ sở</t>
  </si>
  <si>
    <t>ĐH Quản lý văn hóa</t>
  </si>
  <si>
    <t>ĐH Văn hóa</t>
  </si>
  <si>
    <t>ĐH Thú y</t>
  </si>
  <si>
    <t>TC.Quân sự</t>
  </si>
  <si>
    <t>Đại học xã hội và nhân văn</t>
  </si>
  <si>
    <t>Đại học Luật - Thạc sĩ hệ thống NN</t>
  </si>
  <si>
    <t>ĐH Công nghệ thông tin</t>
  </si>
  <si>
    <t>CC.TP-HT xã Long An</t>
  </si>
  <si>
    <t>CC.VH-XH xã Long An</t>
  </si>
  <si>
    <t>CC. ĐC NN XD MT xã Long Phước</t>
  </si>
  <si>
    <t>CC.VP-TK xã Lộc Hòa</t>
  </si>
  <si>
    <t>PCT.HĐND xã Lộc Hòa</t>
  </si>
  <si>
    <t>PBTĐU-CTHĐND xã Hòa Phú</t>
  </si>
  <si>
    <t>PCT HĐND xã xã Hòa Phú</t>
  </si>
  <si>
    <t>Công chức ĐC-NN xã Hòa Phú</t>
  </si>
  <si>
    <t>Công chức VH-XH xã Hòa Phú</t>
  </si>
  <si>
    <t>CT Hội nông dân xã Hòa Phú</t>
  </si>
  <si>
    <t>Phó Bí thư ĐU xã Phú Quới</t>
  </si>
  <si>
    <t>CT Hội Cựu chiến binh xã Phú Quới</t>
  </si>
  <si>
    <t>CT Hội Nông dân xã Phú Quới</t>
  </si>
  <si>
    <t>CC ĐC NN XD MT xã Phú Quới</t>
  </si>
  <si>
    <t>Chủ tịch Hội LH Phụ nữ xã Thạnh Quới</t>
  </si>
  <si>
    <t>Công chức Văn hóa - Xã hội Thạnh Quới</t>
  </si>
  <si>
    <t>CT Hội Cựu chiến binh xã Thanh Đức</t>
  </si>
  <si>
    <t>Chủ tịch Hội nông dân xã Thanh Đức</t>
  </si>
  <si>
    <t>CT.MTTQVN xã An Bình</t>
  </si>
  <si>
    <t>PCT.UBND  xã An Bình</t>
  </si>
  <si>
    <t>CC.VH-XH  xã An Bình</t>
  </si>
  <si>
    <t>CT.HND  xã An Bình</t>
  </si>
  <si>
    <t>CT.HCCB xã Hòa Ninh</t>
  </si>
  <si>
    <t>Chủ tịch Hội Nông dân xã Đồng Phú</t>
  </si>
  <si>
    <t>Công chức Văn hóa - XH xã Đồng Phú</t>
  </si>
  <si>
    <t>Công chức Văn phòng - TK xã Đồng Phú</t>
  </si>
  <si>
    <t>Lý do thực hiện chính sách</t>
  </si>
  <si>
    <t xml:space="preserve">56 tuổi 8 tháng </t>
  </si>
  <si>
    <t xml:space="preserve">59 tuổi 7 tháng </t>
  </si>
  <si>
    <t xml:space="preserve">53 tuổi 5 tháng </t>
  </si>
  <si>
    <t xml:space="preserve">56 tuổi 7 tháng </t>
  </si>
  <si>
    <t xml:space="preserve">53 tuổi 4 tháng </t>
  </si>
  <si>
    <t xml:space="preserve">53 tuổi 3 tháng </t>
  </si>
  <si>
    <t xml:space="preserve">53 tuổi 7 tháng </t>
  </si>
  <si>
    <t xml:space="preserve">56 tuổi 5 tháng </t>
  </si>
  <si>
    <t xml:space="preserve">57 tuổi 5 tháng </t>
  </si>
  <si>
    <t xml:space="preserve">52 tuổi 11 tháng </t>
  </si>
  <si>
    <t xml:space="preserve">56 tuổi 6 tháng </t>
  </si>
  <si>
    <t xml:space="preserve">53 tuổi 6 tháng </t>
  </si>
  <si>
    <t xml:space="preserve">55 tuổi 9 tháng </t>
  </si>
  <si>
    <t xml:space="preserve">53 tuổi 8 tháng </t>
  </si>
  <si>
    <t xml:space="preserve">54 tuổi 10 tháng </t>
  </si>
  <si>
    <t xml:space="preserve">55 tuổi 10 tháng </t>
  </si>
  <si>
    <t xml:space="preserve">52 tuổi 6 tháng </t>
  </si>
  <si>
    <t xml:space="preserve">57 tuổi 7 tháng </t>
  </si>
  <si>
    <t xml:space="preserve">60 tuổi 7 tháng </t>
  </si>
  <si>
    <t xml:space="preserve">57 tuổi 6 tháng </t>
  </si>
  <si>
    <t>Phó trưởng phòng Nội vụ</t>
  </si>
  <si>
    <t>Nhân viên VP HĐND và UBND</t>
  </si>
  <si>
    <t xml:space="preserve">39 tuổi 9 tháng </t>
  </si>
  <si>
    <t xml:space="preserve">45 tuổi 9 tháng </t>
  </si>
  <si>
    <t xml:space="preserve">53 tuổi 2 tháng </t>
  </si>
  <si>
    <t xml:space="preserve">54 tuổi 3 tháng </t>
  </si>
  <si>
    <t xml:space="preserve">40 tuổi 6 tháng </t>
  </si>
  <si>
    <t xml:space="preserve">Thái Văn Kiệt </t>
  </si>
  <si>
    <t>Nguyễn Chí Hiền</t>
  </si>
  <si>
    <t xml:space="preserve">Nguyễn Văn Quân </t>
  </si>
  <si>
    <t xml:space="preserve">Biện Thanh Tuấn </t>
  </si>
  <si>
    <t xml:space="preserve">Lê Thị Thúy Hằng </t>
  </si>
  <si>
    <t xml:space="preserve">Nguyễn Nhựt Thức </t>
  </si>
  <si>
    <t xml:space="preserve">Trần Thanh Lâm </t>
  </si>
  <si>
    <t>Trần Thanh Tùng</t>
  </si>
  <si>
    <t>Trần Ánh Đăng</t>
  </si>
  <si>
    <t>Đỗ Hoàn Thiện</t>
  </si>
  <si>
    <t xml:space="preserve">Nguyễn Thế Huy </t>
  </si>
  <si>
    <t xml:space="preserve">Nguyễn Quyên Bình </t>
  </si>
  <si>
    <t xml:space="preserve">Nguyễn Thị Diễm Kiều </t>
  </si>
  <si>
    <t xml:space="preserve">Nguyễn Hoàng Anh </t>
  </si>
  <si>
    <t xml:space="preserve">Nguyễn Hữu Cường </t>
  </si>
  <si>
    <t xml:space="preserve">Võ Ngọc Hùng </t>
  </si>
  <si>
    <t xml:space="preserve">Nguyễn Kỳ Tánh </t>
  </si>
  <si>
    <t xml:space="preserve">Hà Tấn Phong </t>
  </si>
  <si>
    <t xml:space="preserve">Nguyễn Quốc Anh </t>
  </si>
  <si>
    <t xml:space="preserve">Trương Minh Nhựt </t>
  </si>
  <si>
    <t xml:space="preserve">Nguyễn Văn Tuấn </t>
  </si>
  <si>
    <t xml:space="preserve">Thái Văn Bình </t>
  </si>
  <si>
    <t xml:space="preserve">60 tuổi 1 tháng </t>
  </si>
  <si>
    <t xml:space="preserve">59 tuổi 6 tháng </t>
  </si>
  <si>
    <t xml:space="preserve">51 tuổi 5 tháng </t>
  </si>
  <si>
    <t xml:space="preserve">57 tuổi 2 tháng </t>
  </si>
  <si>
    <t xml:space="preserve">51 tuổi 11 tháng </t>
  </si>
  <si>
    <t xml:space="preserve">58 tuổi 11 tháng </t>
  </si>
  <si>
    <t xml:space="preserve">59 tuổi 9 tháng </t>
  </si>
  <si>
    <t xml:space="preserve">56 tuổi 4 tháng </t>
  </si>
  <si>
    <t xml:space="preserve">59 tuổi 2 tháng </t>
  </si>
  <si>
    <t xml:space="preserve">53 tuổi 11 tháng </t>
  </si>
  <si>
    <t xml:space="preserve">57 tuổi 4 tháng </t>
  </si>
  <si>
    <t xml:space="preserve">60 tuổi 3 tháng </t>
  </si>
  <si>
    <t xml:space="preserve">56 tuổi 10 tháng </t>
  </si>
  <si>
    <t xml:space="preserve">61 tuổi 1 tháng </t>
  </si>
  <si>
    <t xml:space="preserve">58 tuổi 5 tháng </t>
  </si>
  <si>
    <t xml:space="preserve">52 tuổi 10 tháng </t>
  </si>
  <si>
    <t xml:space="preserve">55 tuổi 8 tháng </t>
  </si>
  <si>
    <t xml:space="preserve">54 tuổi 9 tháng </t>
  </si>
  <si>
    <t xml:space="preserve">58 tuổi 3 tháng </t>
  </si>
  <si>
    <t xml:space="preserve">60 tuổi 11 tháng </t>
  </si>
  <si>
    <t xml:space="preserve">50 tuổi 9 tháng </t>
  </si>
  <si>
    <t xml:space="preserve">58 tuổi 7 tháng </t>
  </si>
  <si>
    <t xml:space="preserve">57 tuổi 10 tháng </t>
  </si>
  <si>
    <t xml:space="preserve">52 tuổi 5 tháng </t>
  </si>
  <si>
    <t xml:space="preserve">60 tuổi 6 tháng </t>
  </si>
  <si>
    <t>52 tuổi</t>
  </si>
  <si>
    <t xml:space="preserve">48 tuổi 6 tháng </t>
  </si>
  <si>
    <t xml:space="preserve">47 tuổi 7 tháng </t>
  </si>
  <si>
    <t xml:space="preserve">40 tuổi 1 tháng </t>
  </si>
  <si>
    <t xml:space="preserve">45 tuổi 5 tháng </t>
  </si>
  <si>
    <t xml:space="preserve">46 tuổi 11 tháng </t>
  </si>
  <si>
    <t xml:space="preserve">55 tuổi 2 tháng </t>
  </si>
  <si>
    <t xml:space="preserve">42 tuổi 8 tháng </t>
  </si>
  <si>
    <t xml:space="preserve">39 tuổi 8 tháng </t>
  </si>
  <si>
    <t xml:space="preserve">45 tuổi 8 tháng </t>
  </si>
  <si>
    <t xml:space="preserve">40 tuổi 3 tháng </t>
  </si>
  <si>
    <t xml:space="preserve">54 tuổi 7 tháng </t>
  </si>
  <si>
    <t xml:space="preserve">37 tuổi 0 tháng </t>
  </si>
  <si>
    <t xml:space="preserve">41 tuổi 9 tháng </t>
  </si>
  <si>
    <t xml:space="preserve">42 tuổi 3 tháng </t>
  </si>
  <si>
    <t xml:space="preserve">35 tuổi 3 tháng </t>
  </si>
  <si>
    <t xml:space="preserve">53 tuổi 1 tháng </t>
  </si>
  <si>
    <t xml:space="preserve">59 tuổi 4 tháng </t>
  </si>
  <si>
    <t xml:space="preserve">54 tuổi 2 tháng </t>
  </si>
  <si>
    <t xml:space="preserve">45 tuổi 11 tháng </t>
  </si>
  <si>
    <t>42 tuổi</t>
  </si>
  <si>
    <t xml:space="preserve">40 tuổi 5 tháng </t>
  </si>
  <si>
    <t xml:space="preserve">44 tuổi 4 tháng </t>
  </si>
  <si>
    <t xml:space="preserve">38 tuổi 2 tháng </t>
  </si>
  <si>
    <t xml:space="preserve">37 tuổi 5 tháng </t>
  </si>
  <si>
    <t>Đối tượng thuộc điểm g khoản 1 Điều 2, Nghị định 178/2024/NĐ-CP (sửa đổi, bổ sung tại Nghị định số 67/2025/NĐ-CP), kết thúc hoạt động cấp huyện ngày 01/7/2025, cá nhân có đơn tự nguyện và được lãnh đạo đồng ý</t>
  </si>
  <si>
    <t>Đối tượng thuộc điểm a khoản 1 Điều 2, Nghị định 178/2024/NĐ-CP (sửa đổi, bổ sung tại Nghị định số 67/2025/NĐ-CP), kết thúc hoạt động cấp huyện ngày 01/7/2025, cá nhân có đơn tự nguyện và được lãnh đạo đồng ý</t>
  </si>
  <si>
    <t>Viên chức (Tổ Thủy lợi) phòng Nông nghiệp và Môi trường</t>
  </si>
  <si>
    <t>Chủ tịch Hội Chữ thập đỏ huyện</t>
  </si>
  <si>
    <t>Chuyên viên, UVTV Hội Chữ thập đỏ huyện</t>
  </si>
  <si>
    <t>Đối tượng thuộc điểm b khoản 1 Điều 2, Nghị định 178/2024/NĐ-CP (sửa đổi, bổ sung tại Nghị định số 67/2025/NĐ-CP), sắp xếp ĐVHC cấp xã ngày 01/7/2025, cá nhân có đơn tự nguyện và được lãnh đạo đồng ý</t>
  </si>
  <si>
    <t>Đối tượng thuộc điểm g khoản 1 Điều 2, Nghị định 178/2024/NĐ-CP (sửa đổi, bổ sung tại Nghị định số 67/2025/NĐ-CP), kết thúc hoạt động thanh tra huyện ngày 01/7/2025, cá nhân có đơn tự nguyện và được lãnh đạo đồng ý</t>
  </si>
  <si>
    <t>Đối tượng thuộc khoản 3 Điều 2, Nghị định 178/2024/NĐ-CP (sửa đổi, bổ sung tại Nghị định số 67/2025/NĐ-CP), kết thúc hoạt động cấp huyện ngày 01/7/2025, cá nhân có đơn tự nguyện và được lãnh đạo đồng ý</t>
  </si>
  <si>
    <t>Công chức Tài chính - Kế toán xã Thạnh Quới</t>
  </si>
  <si>
    <t xml:space="preserve">Thời điểm công tác có đóng BHXH bắt buộc </t>
  </si>
  <si>
    <t>Thời điểm công tác có đóng BHXH 
bắt buộc theo sổ BHXH</t>
  </si>
  <si>
    <t xml:space="preserve">37 tuổi 3 tháng </t>
  </si>
  <si>
    <t>Phan Thị Thu Hường</t>
  </si>
  <si>
    <t>Phó CT HĐND xã Tân Hạnh</t>
  </si>
  <si>
    <t>TỈNH VĨNH LONG</t>
  </si>
  <si>
    <t xml:space="preserve">Tổng kinh phí để thực hiện chế độ </t>
  </si>
  <si>
    <t xml:space="preserve">Tổng kinh phí để thực hiện chế độ 
</t>
  </si>
  <si>
    <r>
      <t xml:space="preserve">Phụ lục 1 
DANH SÁCH VÀ KINH PHÍ THỰC HIỆN CHÍNH SÁCH, CHẾ ĐỘ THEO NGHỊ ĐỊNH SỐ 178/2024/NĐ-CP 
NGÀY 31/12/2024 CỦA CHÍNH PHỦ (ĐƯỢC SỬA ĐỔI, BỔ SUNG TẠI NGHỊ ĐỊNH SỐ 67/2025/NĐ-CP NGÀY 15/3/2025 CỦA CHÍNH PHỦ) 
NĂM 2025 CỦA ỦY BAN NHÂN DÂN HUYỆN LONG HỒ 
(NGHỈ HƯU TRƯỚC TUỔI)       
</t>
    </r>
    <r>
      <rPr>
        <i/>
        <sz val="13"/>
        <rFont val="Times New Roman"/>
        <family val="1"/>
      </rPr>
      <t>(Kèm theo Quyết định số  1250/QĐ-UBND ngày 26/6/2025 của Ủy ban nhân dân tỉnh)</t>
    </r>
  </si>
  <si>
    <r>
      <t xml:space="preserve">Phụ lục 2 
DANH SÁCH VÀ KINH PHÍ THỰC HIỆN CHÍNH SÁCH, CHẾ ĐỘ THEO NGHỊ ĐỊNH SỐ 178/2024/NĐ-CP 
NGÀY 31/12/2024 CỦA CHÍNH PHỦ (ĐƯỢC SỬA ĐỔI, BỔ SUNG TẠI NGHỊ ĐỊNH SỐ 67/2025/NĐ-CP NGÀY 15/3/2025 CỦA CHÍNH PHỦ) 
NĂM 2025 CỦA ỦY BAN NHÂN DÂN HUYỆN LONG HỒ 
(NGHỈ THÔI VIỆC NGAY)       
</t>
    </r>
    <r>
      <rPr>
        <i/>
        <sz val="13"/>
        <rFont val="Times New Roman"/>
        <family val="1"/>
      </rPr>
      <t>(Kèm theo Quyết định số  1250/QĐ-UBND ngày 26/6/2025 của Ủy ban nhân dân tỉnh)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</si>
</sst>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\ _₫_-;\-* #,##0\ _₫_-;_-* &quot;-&quot;??\ _₫_-;_-@_-"/>
    <numFmt numFmtId="166" formatCode="0.000"/>
    <numFmt numFmtId="167" formatCode="0.0"/>
    <numFmt numFmtId="168" formatCode="#,##0.0"/>
    <numFmt numFmtId="169" formatCode="dd\/mm\/yyyy"/>
  </numFmts>
  <fonts count="46">
    <font>
      <sz val="8"/>
      <color theme="1"/>
      <name val="Calibri"/>
      <family val="2"/>
      <charset val="163"/>
      <scheme val="minor"/>
    </font>
    <font>
      <sz val="8"/>
      <color theme="1"/>
      <name val="Calibri"/>
      <family val="2"/>
      <charset val="163"/>
      <scheme val="minor"/>
    </font>
    <font>
      <sz val="12"/>
      <name val=".VnTime"/>
      <family val="2"/>
    </font>
    <font>
      <sz val="8"/>
      <name val="Calibri"/>
      <family val="2"/>
      <charset val="163"/>
      <scheme val="minor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8"/>
      <color theme="1"/>
      <name val="Calibri Light"/>
      <family val="1"/>
      <scheme val="major"/>
    </font>
    <font>
      <sz val="13"/>
      <color theme="1"/>
      <name val="Calibri Light"/>
      <family val="1"/>
      <scheme val="major"/>
    </font>
    <font>
      <sz val="13"/>
      <name val="Calibri Light"/>
      <family val="1"/>
      <scheme val="major"/>
    </font>
    <font>
      <b/>
      <sz val="14"/>
      <name val="Calibri Light"/>
      <family val="1"/>
      <scheme val="major"/>
    </font>
    <font>
      <sz val="14"/>
      <color theme="1"/>
      <name val="Times New Roman"/>
      <family val="1"/>
    </font>
    <font>
      <sz val="13"/>
      <color theme="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11"/>
      <name val="Times New Roman"/>
      <family val="1"/>
    </font>
    <font>
      <sz val="14"/>
      <name val="Calibri Light"/>
      <family val="1"/>
      <scheme val="major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 Light"/>
      <family val="1"/>
      <scheme val="major"/>
    </font>
    <font>
      <sz val="8"/>
      <color rgb="FFFF0000"/>
      <name val="Calibri Light"/>
      <family val="1"/>
      <scheme val="major"/>
    </font>
    <font>
      <sz val="13"/>
      <color rgb="FFFF0000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13"/>
      <color theme="1"/>
      <name val="Calibri Light"/>
      <family val="1"/>
      <scheme val="major"/>
    </font>
    <font>
      <sz val="11"/>
      <name val="Calibri Light"/>
      <family val="1"/>
      <scheme val="major"/>
    </font>
    <font>
      <sz val="13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FF0000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i/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i/>
      <sz val="11"/>
      <name val="Calibri Light"/>
      <family val="1"/>
      <scheme val="maj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Calibri Light"/>
      <family val="1"/>
      <scheme val="major"/>
    </font>
    <font>
      <b/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sz val="13"/>
      <name val="Calibri"/>
      <family val="2"/>
      <scheme val="minor"/>
    </font>
    <font>
      <sz val="14"/>
      <name val="Times New Roman"/>
      <family val="1"/>
    </font>
    <font>
      <i/>
      <sz val="13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sz val="11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206">
    <xf numFmtId="0" fontId="0" fillId="0" borderId="0" xfId="0"/>
    <xf numFmtId="0" fontId="0" fillId="0" borderId="5" xfId="0" applyBorder="1"/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7" fillId="0" borderId="5" xfId="0" applyFont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14" fontId="10" fillId="0" borderId="0" xfId="0" applyNumberFormat="1" applyFont="1"/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4" fillId="0" borderId="0" xfId="0" applyFont="1"/>
    <xf numFmtId="0" fontId="8" fillId="0" borderId="0" xfId="0" applyFont="1"/>
    <xf numFmtId="0" fontId="12" fillId="0" borderId="5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2" fillId="0" borderId="5" xfId="0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/>
    <xf numFmtId="0" fontId="10" fillId="0" borderId="0" xfId="0" applyFont="1" applyFill="1"/>
    <xf numFmtId="14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4" fontId="12" fillId="0" borderId="5" xfId="0" quotePrefix="1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2" fontId="12" fillId="0" borderId="5" xfId="2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25" fillId="0" borderId="0" xfId="0" applyFont="1"/>
    <xf numFmtId="0" fontId="14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3" fontId="12" fillId="0" borderId="5" xfId="0" applyNumberFormat="1" applyFont="1" applyFill="1" applyBorder="1" applyAlignment="1">
      <alignment vertical="center" wrapText="1"/>
    </xf>
    <xf numFmtId="164" fontId="12" fillId="0" borderId="5" xfId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vertical="center"/>
    </xf>
    <xf numFmtId="2" fontId="12" fillId="0" borderId="5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167" fontId="12" fillId="0" borderId="5" xfId="2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168" fontId="15" fillId="0" borderId="5" xfId="0" applyNumberFormat="1" applyFont="1" applyFill="1" applyBorder="1" applyAlignment="1">
      <alignment vertical="center"/>
    </xf>
    <xf numFmtId="0" fontId="26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3" fontId="26" fillId="0" borderId="5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/>
    </xf>
    <xf numFmtId="14" fontId="12" fillId="0" borderId="5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0" fillId="0" borderId="5" xfId="0" applyFont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4" fillId="0" borderId="0" xfId="0" applyFont="1" applyBorder="1"/>
    <xf numFmtId="0" fontId="28" fillId="0" borderId="5" xfId="0" applyFont="1" applyBorder="1" applyAlignment="1">
      <alignment vertical="center"/>
    </xf>
    <xf numFmtId="9" fontId="12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18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9" fontId="12" fillId="0" borderId="5" xfId="0" applyNumberFormat="1" applyFont="1" applyFill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right" vertical="center"/>
    </xf>
    <xf numFmtId="0" fontId="29" fillId="0" borderId="5" xfId="0" applyFont="1" applyFill="1" applyBorder="1" applyAlignment="1">
      <alignment horizontal="center" vertical="center" wrapText="1"/>
    </xf>
    <xf numFmtId="3" fontId="26" fillId="0" borderId="5" xfId="0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14" fontId="12" fillId="0" borderId="5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7" fillId="4" borderId="5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2" fontId="12" fillId="0" borderId="5" xfId="0" applyNumberFormat="1" applyFont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right" vertical="center"/>
    </xf>
    <xf numFmtId="0" fontId="18" fillId="0" borderId="5" xfId="0" applyFont="1" applyBorder="1" applyAlignment="1">
      <alignment horizontal="right" vertical="center" wrapText="1"/>
    </xf>
    <xf numFmtId="0" fontId="26" fillId="0" borderId="5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vertical="center" wrapText="1"/>
    </xf>
    <xf numFmtId="14" fontId="34" fillId="0" borderId="5" xfId="0" applyNumberFormat="1" applyFont="1" applyBorder="1" applyAlignment="1">
      <alignment vertical="center" wrapText="1"/>
    </xf>
    <xf numFmtId="14" fontId="34" fillId="0" borderId="2" xfId="0" applyNumberFormat="1" applyFont="1" applyBorder="1" applyAlignment="1">
      <alignment horizontal="center" vertical="center" wrapText="1"/>
    </xf>
    <xf numFmtId="0" fontId="35" fillId="0" borderId="0" xfId="0" applyFont="1"/>
    <xf numFmtId="0" fontId="34" fillId="0" borderId="5" xfId="0" applyFont="1" applyBorder="1" applyAlignment="1">
      <alignment horizontal="center" vertical="center" wrapText="1"/>
    </xf>
    <xf numFmtId="14" fontId="34" fillId="0" borderId="5" xfId="0" applyNumberFormat="1" applyFont="1" applyBorder="1" applyAlignment="1">
      <alignment horizontal="center" vertical="center" wrapText="1"/>
    </xf>
    <xf numFmtId="14" fontId="34" fillId="3" borderId="5" xfId="2" applyNumberFormat="1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1" fontId="34" fillId="0" borderId="5" xfId="0" applyNumberFormat="1" applyFont="1" applyBorder="1" applyAlignment="1">
      <alignment horizontal="center" vertical="center" wrapText="1"/>
    </xf>
    <xf numFmtId="166" fontId="34" fillId="0" borderId="5" xfId="0" applyNumberFormat="1" applyFont="1" applyBorder="1" applyAlignment="1">
      <alignment horizontal="center" vertical="center" wrapText="1"/>
    </xf>
    <xf numFmtId="165" fontId="34" fillId="4" borderId="5" xfId="0" applyNumberFormat="1" applyFont="1" applyFill="1" applyBorder="1" applyAlignment="1">
      <alignment horizontal="center" vertical="center" wrapText="1"/>
    </xf>
    <xf numFmtId="165" fontId="34" fillId="0" borderId="5" xfId="0" applyNumberFormat="1" applyFont="1" applyFill="1" applyBorder="1" applyAlignment="1">
      <alignment horizontal="center" vertical="center" wrapText="1"/>
    </xf>
    <xf numFmtId="0" fontId="37" fillId="0" borderId="0" xfId="0" applyFont="1" applyBorder="1"/>
    <xf numFmtId="3" fontId="15" fillId="0" borderId="5" xfId="0" applyNumberFormat="1" applyFont="1" applyBorder="1" applyAlignment="1">
      <alignment vertical="center" wrapText="1"/>
    </xf>
    <xf numFmtId="3" fontId="33" fillId="0" borderId="5" xfId="0" applyNumberFormat="1" applyFont="1" applyBorder="1" applyAlignment="1">
      <alignment vertical="center"/>
    </xf>
    <xf numFmtId="0" fontId="38" fillId="0" borderId="5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7" fillId="0" borderId="5" xfId="0" applyFont="1" applyBorder="1"/>
    <xf numFmtId="0" fontId="17" fillId="4" borderId="5" xfId="0" applyFont="1" applyFill="1" applyBorder="1"/>
    <xf numFmtId="0" fontId="17" fillId="0" borderId="0" xfId="0" applyFont="1" applyBorder="1"/>
    <xf numFmtId="3" fontId="30" fillId="0" borderId="5" xfId="0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3" fontId="6" fillId="0" borderId="0" xfId="0" applyNumberFormat="1" applyFont="1"/>
    <xf numFmtId="3" fontId="7" fillId="0" borderId="0" xfId="0" applyNumberFormat="1" applyFont="1"/>
    <xf numFmtId="0" fontId="40" fillId="0" borderId="0" xfId="0" applyFont="1"/>
    <xf numFmtId="0" fontId="41" fillId="0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43" fillId="0" borderId="0" xfId="0" applyFont="1"/>
    <xf numFmtId="0" fontId="44" fillId="0" borderId="5" xfId="0" applyFont="1" applyBorder="1" applyAlignment="1">
      <alignment horizontal="center" vertical="center"/>
    </xf>
    <xf numFmtId="0" fontId="43" fillId="0" borderId="5" xfId="0" applyFont="1" applyFill="1" applyBorder="1" applyAlignment="1">
      <alignment horizontal="center" vertical="center" wrapText="1"/>
    </xf>
    <xf numFmtId="0" fontId="43" fillId="0" borderId="5" xfId="0" applyFont="1" applyBorder="1" applyAlignment="1">
      <alignment vertical="center"/>
    </xf>
    <xf numFmtId="14" fontId="34" fillId="0" borderId="5" xfId="0" applyNumberFormat="1" applyFont="1" applyBorder="1" applyAlignment="1">
      <alignment horizontal="center" vertical="center" wrapText="1"/>
    </xf>
    <xf numFmtId="3" fontId="44" fillId="0" borderId="5" xfId="0" applyNumberFormat="1" applyFont="1" applyFill="1" applyBorder="1" applyAlignment="1">
      <alignment horizontal="center" vertical="center"/>
    </xf>
    <xf numFmtId="3" fontId="14" fillId="0" borderId="0" xfId="0" applyNumberFormat="1" applyFont="1"/>
    <xf numFmtId="0" fontId="45" fillId="0" borderId="5" xfId="0" applyFont="1" applyFill="1" applyBorder="1" applyAlignment="1">
      <alignment horizontal="center" vertical="center"/>
    </xf>
    <xf numFmtId="169" fontId="17" fillId="0" borderId="5" xfId="0" applyNumberFormat="1" applyFont="1" applyFill="1" applyBorder="1" applyAlignment="1">
      <alignment horizontal="center" vertical="center"/>
    </xf>
    <xf numFmtId="169" fontId="18" fillId="0" borderId="5" xfId="0" applyNumberFormat="1" applyFont="1" applyBorder="1" applyAlignment="1">
      <alignment horizontal="center" vertical="center" wrapText="1"/>
    </xf>
    <xf numFmtId="169" fontId="12" fillId="0" borderId="5" xfId="0" applyNumberFormat="1" applyFont="1" applyFill="1" applyBorder="1" applyAlignment="1">
      <alignment horizontal="center" vertical="center"/>
    </xf>
    <xf numFmtId="169" fontId="26" fillId="0" borderId="5" xfId="0" applyNumberFormat="1" applyFont="1" applyBorder="1" applyAlignment="1">
      <alignment vertical="center"/>
    </xf>
    <xf numFmtId="169" fontId="12" fillId="0" borderId="5" xfId="0" applyNumberFormat="1" applyFont="1" applyBorder="1" applyAlignment="1">
      <alignment horizontal="center" vertical="center"/>
    </xf>
    <xf numFmtId="169" fontId="17" fillId="0" borderId="0" xfId="0" applyNumberFormat="1" applyFont="1" applyBorder="1" applyAlignment="1">
      <alignment vertical="center"/>
    </xf>
    <xf numFmtId="169" fontId="12" fillId="0" borderId="5" xfId="0" quotePrefix="1" applyNumberFormat="1" applyFont="1" applyBorder="1" applyAlignment="1">
      <alignment horizontal="center" vertical="center"/>
    </xf>
    <xf numFmtId="169" fontId="17" fillId="0" borderId="5" xfId="0" applyNumberFormat="1" applyFont="1" applyBorder="1" applyAlignment="1">
      <alignment vertical="center"/>
    </xf>
    <xf numFmtId="169" fontId="12" fillId="0" borderId="5" xfId="0" quotePrefix="1" applyNumberFormat="1" applyFont="1" applyFill="1" applyBorder="1" applyAlignment="1">
      <alignment horizontal="center" vertical="center"/>
    </xf>
    <xf numFmtId="169" fontId="12" fillId="0" borderId="4" xfId="0" applyNumberFormat="1" applyFont="1" applyFill="1" applyBorder="1" applyAlignment="1">
      <alignment horizontal="center" vertical="center"/>
    </xf>
    <xf numFmtId="169" fontId="18" fillId="0" borderId="5" xfId="0" applyNumberFormat="1" applyFont="1" applyFill="1" applyBorder="1" applyAlignment="1">
      <alignment horizontal="center" vertical="center" wrapText="1"/>
    </xf>
    <xf numFmtId="169" fontId="12" fillId="0" borderId="5" xfId="0" quotePrefix="1" applyNumberFormat="1" applyFont="1" applyFill="1" applyBorder="1" applyAlignment="1">
      <alignment horizontal="center" vertical="center" wrapText="1"/>
    </xf>
    <xf numFmtId="169" fontId="12" fillId="0" borderId="5" xfId="0" applyNumberFormat="1" applyFont="1" applyFill="1" applyBorder="1" applyAlignment="1">
      <alignment horizontal="center" vertical="center" wrapText="1"/>
    </xf>
    <xf numFmtId="169" fontId="19" fillId="0" borderId="5" xfId="0" applyNumberFormat="1" applyFont="1" applyBorder="1" applyAlignment="1">
      <alignment vertical="center"/>
    </xf>
    <xf numFmtId="169" fontId="30" fillId="0" borderId="5" xfId="0" applyNumberFormat="1" applyFont="1" applyFill="1" applyBorder="1" applyAlignment="1">
      <alignment horizontal="center" vertical="center"/>
    </xf>
    <xf numFmtId="169" fontId="19" fillId="0" borderId="5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65" fontId="34" fillId="2" borderId="5" xfId="0" applyNumberFormat="1" applyFont="1" applyFill="1" applyBorder="1" applyAlignment="1">
      <alignment horizontal="center" vertical="center" wrapText="1"/>
    </xf>
    <xf numFmtId="165" fontId="34" fillId="4" borderId="5" xfId="0" applyNumberFormat="1" applyFont="1" applyFill="1" applyBorder="1" applyAlignment="1">
      <alignment horizontal="center" vertical="center" wrapText="1"/>
    </xf>
    <xf numFmtId="2" fontId="34" fillId="0" borderId="5" xfId="0" applyNumberFormat="1" applyFont="1" applyBorder="1" applyAlignment="1">
      <alignment horizontal="center" vertical="center"/>
    </xf>
    <xf numFmtId="165" fontId="34" fillId="0" borderId="5" xfId="0" applyNumberFormat="1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165" fontId="34" fillId="0" borderId="13" xfId="0" applyNumberFormat="1" applyFont="1" applyFill="1" applyBorder="1" applyAlignment="1">
      <alignment horizontal="center" vertical="center" wrapText="1"/>
    </xf>
    <xf numFmtId="165" fontId="34" fillId="0" borderId="14" xfId="0" applyNumberFormat="1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14" fontId="34" fillId="0" borderId="2" xfId="2" applyNumberFormat="1" applyFont="1" applyBorder="1" applyAlignment="1">
      <alignment horizontal="center" vertical="center" wrapText="1"/>
    </xf>
    <xf numFmtId="14" fontId="34" fillId="0" borderId="4" xfId="2" applyNumberFormat="1" applyFont="1" applyBorder="1" applyAlignment="1">
      <alignment horizontal="center" vertical="center" wrapText="1"/>
    </xf>
    <xf numFmtId="2" fontId="34" fillId="0" borderId="5" xfId="0" applyNumberFormat="1" applyFont="1" applyBorder="1" applyAlignment="1">
      <alignment horizontal="center" vertical="center" wrapText="1"/>
    </xf>
    <xf numFmtId="14" fontId="34" fillId="0" borderId="5" xfId="0" applyNumberFormat="1" applyFont="1" applyBorder="1" applyAlignment="1">
      <alignment horizontal="center" vertical="center" wrapText="1"/>
    </xf>
    <xf numFmtId="14" fontId="34" fillId="0" borderId="2" xfId="0" applyNumberFormat="1" applyFont="1" applyBorder="1" applyAlignment="1">
      <alignment horizontal="center" vertical="center" wrapText="1"/>
    </xf>
    <xf numFmtId="14" fontId="34" fillId="0" borderId="3" xfId="0" applyNumberFormat="1" applyFont="1" applyBorder="1" applyAlignment="1">
      <alignment horizontal="center" vertical="center" wrapText="1"/>
    </xf>
    <xf numFmtId="14" fontId="34" fillId="0" borderId="4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4" fontId="34" fillId="0" borderId="13" xfId="0" applyNumberFormat="1" applyFont="1" applyBorder="1" applyAlignment="1">
      <alignment horizontal="center" vertical="center" wrapText="1"/>
    </xf>
    <xf numFmtId="14" fontId="34" fillId="0" borderId="14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14" fontId="34" fillId="0" borderId="5" xfId="2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2</xdr:row>
      <xdr:rowOff>16668</xdr:rowOff>
    </xdr:from>
    <xdr:to>
      <xdr:col>1</xdr:col>
      <xdr:colOff>1419225</xdr:colOff>
      <xdr:row>2</xdr:row>
      <xdr:rowOff>16668</xdr:rowOff>
    </xdr:to>
    <xdr:cxnSp macro="">
      <xdr:nvCxnSpPr>
        <xdr:cNvPr id="12" name="Straight Connector 11"/>
        <xdr:cNvCxnSpPr/>
      </xdr:nvCxnSpPr>
      <xdr:spPr>
        <a:xfrm>
          <a:off x="1171575" y="511968"/>
          <a:ext cx="552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431007</xdr:colOff>
      <xdr:row>2</xdr:row>
      <xdr:rowOff>16668</xdr:rowOff>
    </xdr:from>
    <xdr:to>
      <xdr:col>12</xdr:col>
      <xdr:colOff>219075</xdr:colOff>
      <xdr:row>2</xdr:row>
      <xdr:rowOff>16668</xdr:rowOff>
    </xdr:to>
    <xdr:cxnSp macro="">
      <xdr:nvCxnSpPr>
        <xdr:cNvPr id="16" name="Straight Connector 15"/>
        <xdr:cNvCxnSpPr/>
      </xdr:nvCxnSpPr>
      <xdr:spPr>
        <a:xfrm>
          <a:off x="6584157" y="511968"/>
          <a:ext cx="179784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4</xdr:row>
      <xdr:rowOff>0</xdr:rowOff>
    </xdr:from>
    <xdr:to>
      <xdr:col>13</xdr:col>
      <xdr:colOff>342900</xdr:colOff>
      <xdr:row>4</xdr:row>
      <xdr:rowOff>0</xdr:rowOff>
    </xdr:to>
    <xdr:cxnSp macro="">
      <xdr:nvCxnSpPr>
        <xdr:cNvPr id="3" name="Straight Connector 2"/>
        <xdr:cNvCxnSpPr/>
      </xdr:nvCxnSpPr>
      <xdr:spPr>
        <a:xfrm>
          <a:off x="7029450" y="2114550"/>
          <a:ext cx="19431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1250154</xdr:colOff>
      <xdr:row>2</xdr:row>
      <xdr:rowOff>23812</xdr:rowOff>
    </xdr:from>
    <xdr:to>
      <xdr:col>4</xdr:col>
      <xdr:colOff>358015</xdr:colOff>
      <xdr:row>2</xdr:row>
      <xdr:rowOff>23812</xdr:rowOff>
    </xdr:to>
    <xdr:cxnSp macro="">
      <xdr:nvCxnSpPr>
        <xdr:cNvPr id="6" name="Straight Connector 5"/>
        <xdr:cNvCxnSpPr/>
      </xdr:nvCxnSpPr>
      <xdr:spPr>
        <a:xfrm>
          <a:off x="1654967" y="523875"/>
          <a:ext cx="70329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179423</xdr:colOff>
      <xdr:row>1</xdr:row>
      <xdr:rowOff>246709</xdr:rowOff>
    </xdr:from>
    <xdr:to>
      <xdr:col>21</xdr:col>
      <xdr:colOff>455206</xdr:colOff>
      <xdr:row>1</xdr:row>
      <xdr:rowOff>248371</xdr:rowOff>
    </xdr:to>
    <xdr:cxnSp macro="">
      <xdr:nvCxnSpPr>
        <xdr:cNvPr id="7" name="Straight Connector 6"/>
        <xdr:cNvCxnSpPr/>
      </xdr:nvCxnSpPr>
      <xdr:spPr>
        <a:xfrm flipV="1">
          <a:off x="8442361" y="496740"/>
          <a:ext cx="2037908" cy="166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404812</xdr:colOff>
      <xdr:row>4</xdr:row>
      <xdr:rowOff>47625</xdr:rowOff>
    </xdr:from>
    <xdr:to>
      <xdr:col>21</xdr:col>
      <xdr:colOff>523874</xdr:colOff>
      <xdr:row>4</xdr:row>
      <xdr:rowOff>47625</xdr:rowOff>
    </xdr:to>
    <xdr:cxnSp macro="">
      <xdr:nvCxnSpPr>
        <xdr:cNvPr id="3" name="Straight Connector 2"/>
        <xdr:cNvCxnSpPr/>
      </xdr:nvCxnSpPr>
      <xdr:spPr>
        <a:xfrm>
          <a:off x="8667750" y="2214563"/>
          <a:ext cx="188118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DS%20tinh%20tro%20cap%20nghi%20viec%20ND%20178%20trinh%20SNV%2092%20nguo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hỉ hưu trước tuổi"/>
      <sheetName val="Nghi thoi viec"/>
      <sheetName val="Tuổi nghỉ hưu 135"/>
      <sheetName val="MA"/>
      <sheetName val="Sheet1"/>
    </sheetNames>
    <sheetDataSet>
      <sheetData sheetId="0"/>
      <sheetData sheetId="1"/>
      <sheetData sheetId="2">
        <row r="51">
          <cell r="C51">
            <v>22282</v>
          </cell>
          <cell r="D51" t="str">
            <v>60 tuổi 3tháng</v>
          </cell>
          <cell r="E51">
            <v>5</v>
          </cell>
          <cell r="F51">
            <v>2021</v>
          </cell>
          <cell r="G51">
            <v>44317</v>
          </cell>
        </row>
        <row r="52">
          <cell r="C52">
            <v>22313</v>
          </cell>
          <cell r="D52" t="str">
            <v>60 tuổi 3tháng</v>
          </cell>
          <cell r="E52">
            <v>6</v>
          </cell>
          <cell r="F52">
            <v>2021</v>
          </cell>
          <cell r="G52">
            <v>44348</v>
          </cell>
        </row>
        <row r="53">
          <cell r="C53">
            <v>22341</v>
          </cell>
          <cell r="D53" t="str">
            <v>60 tuổi 3tháng</v>
          </cell>
          <cell r="E53">
            <v>7</v>
          </cell>
          <cell r="F53">
            <v>2021</v>
          </cell>
          <cell r="G53">
            <v>44378</v>
          </cell>
        </row>
        <row r="54">
          <cell r="C54">
            <v>22372</v>
          </cell>
          <cell r="D54" t="str">
            <v>60 tuổi 3tháng</v>
          </cell>
          <cell r="E54">
            <v>8</v>
          </cell>
          <cell r="F54">
            <v>2021</v>
          </cell>
          <cell r="G54">
            <v>44409</v>
          </cell>
        </row>
        <row r="55">
          <cell r="C55">
            <v>22402</v>
          </cell>
          <cell r="D55" t="str">
            <v>60 tuổi 3tháng</v>
          </cell>
          <cell r="E55">
            <v>9</v>
          </cell>
          <cell r="F55">
            <v>2021</v>
          </cell>
          <cell r="G55">
            <v>44440</v>
          </cell>
        </row>
        <row r="56">
          <cell r="C56">
            <v>22433</v>
          </cell>
          <cell r="D56" t="str">
            <v>60 tuổi 3tháng</v>
          </cell>
          <cell r="E56">
            <v>10</v>
          </cell>
          <cell r="F56">
            <v>2021</v>
          </cell>
          <cell r="G56">
            <v>44470</v>
          </cell>
        </row>
        <row r="57">
          <cell r="C57">
            <v>22463</v>
          </cell>
          <cell r="D57" t="str">
            <v>60 tuổi 3tháng</v>
          </cell>
          <cell r="E57">
            <v>11</v>
          </cell>
          <cell r="F57">
            <v>2021</v>
          </cell>
          <cell r="G57">
            <v>44501</v>
          </cell>
        </row>
        <row r="58">
          <cell r="C58">
            <v>22494</v>
          </cell>
          <cell r="D58" t="str">
            <v>60 tuổi 3tháng</v>
          </cell>
          <cell r="E58">
            <v>12</v>
          </cell>
          <cell r="F58">
            <v>2021</v>
          </cell>
          <cell r="G58">
            <v>44531</v>
          </cell>
        </row>
        <row r="59">
          <cell r="C59">
            <v>22525</v>
          </cell>
          <cell r="D59" t="str">
            <v>60 tuổi 3tháng</v>
          </cell>
          <cell r="E59">
            <v>1</v>
          </cell>
          <cell r="F59">
            <v>2022</v>
          </cell>
          <cell r="G59">
            <v>44562</v>
          </cell>
        </row>
        <row r="60">
          <cell r="C60">
            <v>22555</v>
          </cell>
          <cell r="D60" t="str">
            <v>60 tuổi 6tháng</v>
          </cell>
          <cell r="E60">
            <v>5</v>
          </cell>
          <cell r="F60">
            <v>2022</v>
          </cell>
          <cell r="G60">
            <v>44682</v>
          </cell>
        </row>
        <row r="61">
          <cell r="C61">
            <v>22586</v>
          </cell>
          <cell r="D61" t="str">
            <v>60 tuổi 6tháng</v>
          </cell>
          <cell r="E61">
            <v>6</v>
          </cell>
          <cell r="F61">
            <v>2022</v>
          </cell>
          <cell r="G61">
            <v>44713</v>
          </cell>
        </row>
        <row r="62">
          <cell r="C62">
            <v>22616</v>
          </cell>
          <cell r="D62" t="str">
            <v>60 tuổi 6tháng</v>
          </cell>
          <cell r="E62">
            <v>7</v>
          </cell>
          <cell r="F62">
            <v>2022</v>
          </cell>
          <cell r="G62">
            <v>44743</v>
          </cell>
        </row>
        <row r="63">
          <cell r="C63">
            <v>22647</v>
          </cell>
          <cell r="D63" t="str">
            <v>60 tuổi 6tháng</v>
          </cell>
          <cell r="E63">
            <v>8</v>
          </cell>
          <cell r="F63">
            <v>2022</v>
          </cell>
          <cell r="G63">
            <v>44774</v>
          </cell>
        </row>
        <row r="64">
          <cell r="C64">
            <v>22678</v>
          </cell>
          <cell r="D64" t="str">
            <v>60 tuổi 6tháng</v>
          </cell>
          <cell r="E64">
            <v>9</v>
          </cell>
          <cell r="F64">
            <v>2022</v>
          </cell>
          <cell r="G64">
            <v>44805</v>
          </cell>
        </row>
        <row r="65">
          <cell r="C65">
            <v>22706</v>
          </cell>
          <cell r="D65" t="str">
            <v>60 tuổi 6tháng</v>
          </cell>
          <cell r="E65">
            <v>10</v>
          </cell>
          <cell r="F65">
            <v>2022</v>
          </cell>
          <cell r="G65">
            <v>44835</v>
          </cell>
        </row>
        <row r="66">
          <cell r="C66">
            <v>22737</v>
          </cell>
          <cell r="D66" t="str">
            <v>60 tuổi 6tháng</v>
          </cell>
          <cell r="E66">
            <v>11</v>
          </cell>
          <cell r="F66">
            <v>2022</v>
          </cell>
          <cell r="G66">
            <v>44866</v>
          </cell>
        </row>
        <row r="67">
          <cell r="C67">
            <v>22767</v>
          </cell>
          <cell r="D67" t="str">
            <v>60 tuổi 6tháng</v>
          </cell>
          <cell r="E67">
            <v>12</v>
          </cell>
          <cell r="F67">
            <v>2022</v>
          </cell>
          <cell r="G67">
            <v>44896</v>
          </cell>
        </row>
        <row r="68">
          <cell r="C68">
            <v>22798</v>
          </cell>
          <cell r="D68" t="str">
            <v>60 tuổi 6tháng</v>
          </cell>
          <cell r="E68">
            <v>1</v>
          </cell>
          <cell r="F68">
            <v>2023</v>
          </cell>
          <cell r="G68">
            <v>44927</v>
          </cell>
        </row>
        <row r="69">
          <cell r="C69">
            <v>22828</v>
          </cell>
          <cell r="D69" t="str">
            <v>60 tuổi 9tháng</v>
          </cell>
          <cell r="E69">
            <v>5</v>
          </cell>
          <cell r="F69">
            <v>2023</v>
          </cell>
          <cell r="G69">
            <v>45047</v>
          </cell>
        </row>
        <row r="70">
          <cell r="C70">
            <v>22859</v>
          </cell>
          <cell r="D70" t="str">
            <v>60 tuổi 9tháng</v>
          </cell>
          <cell r="E70">
            <v>6</v>
          </cell>
          <cell r="F70">
            <v>2023</v>
          </cell>
          <cell r="G70">
            <v>45078</v>
          </cell>
        </row>
        <row r="71">
          <cell r="C71">
            <v>22890</v>
          </cell>
          <cell r="D71" t="str">
            <v>60 tuổi 9tháng</v>
          </cell>
          <cell r="E71">
            <v>7</v>
          </cell>
          <cell r="F71">
            <v>2023</v>
          </cell>
          <cell r="G71">
            <v>45108</v>
          </cell>
        </row>
        <row r="72">
          <cell r="C72">
            <v>22920</v>
          </cell>
          <cell r="D72" t="str">
            <v>60 tuổi 9tháng</v>
          </cell>
          <cell r="E72">
            <v>8</v>
          </cell>
          <cell r="F72">
            <v>2023</v>
          </cell>
          <cell r="G72">
            <v>45139</v>
          </cell>
        </row>
        <row r="73">
          <cell r="C73">
            <v>22951</v>
          </cell>
          <cell r="D73" t="str">
            <v>60 tuổi 9tháng</v>
          </cell>
          <cell r="E73">
            <v>9</v>
          </cell>
          <cell r="F73">
            <v>2023</v>
          </cell>
          <cell r="G73">
            <v>45170</v>
          </cell>
        </row>
        <row r="74">
          <cell r="C74">
            <v>22981</v>
          </cell>
          <cell r="D74" t="str">
            <v>60 tuổi 9tháng</v>
          </cell>
          <cell r="E74">
            <v>10</v>
          </cell>
          <cell r="F74">
            <v>2023</v>
          </cell>
          <cell r="G74">
            <v>45200</v>
          </cell>
        </row>
        <row r="75">
          <cell r="C75">
            <v>23012</v>
          </cell>
          <cell r="D75" t="str">
            <v>60 tuổi 9tháng</v>
          </cell>
          <cell r="E75">
            <v>11</v>
          </cell>
          <cell r="F75">
            <v>2023</v>
          </cell>
          <cell r="G75">
            <v>45231</v>
          </cell>
        </row>
        <row r="76">
          <cell r="C76">
            <v>23043</v>
          </cell>
          <cell r="D76" t="str">
            <v>60 tuổi 9tháng</v>
          </cell>
          <cell r="E76">
            <v>12</v>
          </cell>
          <cell r="F76">
            <v>2023</v>
          </cell>
          <cell r="G76">
            <v>45261</v>
          </cell>
        </row>
        <row r="77">
          <cell r="C77">
            <v>23071</v>
          </cell>
          <cell r="D77" t="str">
            <v>60 tuổi 9tháng</v>
          </cell>
          <cell r="E77">
            <v>1</v>
          </cell>
          <cell r="F77">
            <v>2024</v>
          </cell>
          <cell r="G77">
            <v>45292</v>
          </cell>
        </row>
        <row r="78">
          <cell r="C78">
            <v>23102</v>
          </cell>
          <cell r="D78" t="str">
            <v>61 tuổi</v>
          </cell>
          <cell r="E78">
            <v>5</v>
          </cell>
          <cell r="F78">
            <v>2024</v>
          </cell>
          <cell r="G78">
            <v>45413</v>
          </cell>
        </row>
        <row r="79">
          <cell r="C79">
            <v>23132</v>
          </cell>
          <cell r="D79" t="str">
            <v>61 tuổi</v>
          </cell>
          <cell r="E79">
            <v>6</v>
          </cell>
          <cell r="F79">
            <v>2024</v>
          </cell>
          <cell r="G79">
            <v>45444</v>
          </cell>
        </row>
        <row r="80">
          <cell r="C80">
            <v>23163</v>
          </cell>
          <cell r="D80" t="str">
            <v>61 tuổi</v>
          </cell>
          <cell r="E80">
            <v>7</v>
          </cell>
          <cell r="F80">
            <v>2024</v>
          </cell>
          <cell r="G80">
            <v>45474</v>
          </cell>
        </row>
        <row r="81">
          <cell r="C81">
            <v>23193</v>
          </cell>
          <cell r="D81" t="str">
            <v>61 tuổi</v>
          </cell>
          <cell r="E81">
            <v>8</v>
          </cell>
          <cell r="F81">
            <v>2024</v>
          </cell>
          <cell r="G81">
            <v>45505</v>
          </cell>
        </row>
        <row r="82">
          <cell r="C82">
            <v>23224</v>
          </cell>
          <cell r="D82" t="str">
            <v>61 tuổi</v>
          </cell>
          <cell r="E82">
            <v>9</v>
          </cell>
          <cell r="F82">
            <v>2024</v>
          </cell>
          <cell r="G82">
            <v>45536</v>
          </cell>
        </row>
        <row r="83">
          <cell r="C83">
            <v>23255</v>
          </cell>
          <cell r="D83" t="str">
            <v>61 tuổi</v>
          </cell>
          <cell r="E83">
            <v>10</v>
          </cell>
          <cell r="F83">
            <v>2024</v>
          </cell>
          <cell r="G83">
            <v>45566</v>
          </cell>
        </row>
        <row r="84">
          <cell r="C84">
            <v>23285</v>
          </cell>
          <cell r="D84" t="str">
            <v>61 tuổi</v>
          </cell>
          <cell r="E84">
            <v>11</v>
          </cell>
          <cell r="F84">
            <v>2024</v>
          </cell>
          <cell r="G84">
            <v>45597</v>
          </cell>
        </row>
        <row r="85">
          <cell r="C85">
            <v>23316</v>
          </cell>
          <cell r="D85" t="str">
            <v>61 tuổi</v>
          </cell>
          <cell r="E85">
            <v>12</v>
          </cell>
          <cell r="F85">
            <v>2024</v>
          </cell>
          <cell r="G85">
            <v>45627</v>
          </cell>
        </row>
        <row r="86">
          <cell r="C86">
            <v>23346</v>
          </cell>
          <cell r="D86" t="str">
            <v>61 tuổi</v>
          </cell>
          <cell r="E86">
            <v>1</v>
          </cell>
          <cell r="F86">
            <v>2025</v>
          </cell>
          <cell r="G86">
            <v>45658</v>
          </cell>
        </row>
        <row r="87">
          <cell r="C87">
            <v>23377</v>
          </cell>
          <cell r="D87" t="str">
            <v>61 tuổi 3tháng</v>
          </cell>
          <cell r="E87">
            <v>5</v>
          </cell>
          <cell r="F87">
            <v>2025</v>
          </cell>
          <cell r="G87">
            <v>45778</v>
          </cell>
        </row>
        <row r="88">
          <cell r="C88">
            <v>23408</v>
          </cell>
          <cell r="D88" t="str">
            <v>61 tuổi 3tháng</v>
          </cell>
          <cell r="E88">
            <v>6</v>
          </cell>
          <cell r="F88">
            <v>2025</v>
          </cell>
          <cell r="G88">
            <v>45809</v>
          </cell>
        </row>
        <row r="89">
          <cell r="C89">
            <v>23437</v>
          </cell>
          <cell r="D89" t="str">
            <v>61 tuổi 3tháng</v>
          </cell>
          <cell r="E89">
            <v>7</v>
          </cell>
          <cell r="F89">
            <v>2025</v>
          </cell>
          <cell r="G89">
            <v>45839</v>
          </cell>
        </row>
        <row r="90">
          <cell r="C90">
            <v>23468</v>
          </cell>
          <cell r="D90" t="str">
            <v>61 tuổi 3tháng</v>
          </cell>
          <cell r="E90">
            <v>8</v>
          </cell>
          <cell r="F90">
            <v>2025</v>
          </cell>
          <cell r="G90">
            <v>45870</v>
          </cell>
        </row>
        <row r="91">
          <cell r="C91">
            <v>23498</v>
          </cell>
          <cell r="D91" t="str">
            <v>61 tuổi 3tháng</v>
          </cell>
          <cell r="E91">
            <v>9</v>
          </cell>
          <cell r="F91">
            <v>2025</v>
          </cell>
          <cell r="G91">
            <v>45901</v>
          </cell>
        </row>
        <row r="92">
          <cell r="C92">
            <v>23529</v>
          </cell>
          <cell r="D92" t="str">
            <v>61 tuổi 3tháng</v>
          </cell>
          <cell r="E92">
            <v>10</v>
          </cell>
          <cell r="F92">
            <v>2025</v>
          </cell>
          <cell r="G92">
            <v>45931</v>
          </cell>
        </row>
        <row r="93">
          <cell r="C93">
            <v>23559</v>
          </cell>
          <cell r="D93" t="str">
            <v>61 tuổi 3tháng</v>
          </cell>
          <cell r="E93">
            <v>11</v>
          </cell>
          <cell r="F93">
            <v>2025</v>
          </cell>
          <cell r="G93">
            <v>45962</v>
          </cell>
        </row>
        <row r="94">
          <cell r="C94">
            <v>23590</v>
          </cell>
          <cell r="D94" t="str">
            <v>61 tuổi 3tháng</v>
          </cell>
          <cell r="E94">
            <v>12</v>
          </cell>
          <cell r="F94">
            <v>2025</v>
          </cell>
          <cell r="G94">
            <v>45992</v>
          </cell>
        </row>
        <row r="95">
          <cell r="C95">
            <v>23621</v>
          </cell>
          <cell r="D95" t="str">
            <v>61 tuổi 3tháng</v>
          </cell>
          <cell r="E95">
            <v>1</v>
          </cell>
          <cell r="F95">
            <v>2026</v>
          </cell>
          <cell r="G95">
            <v>46023</v>
          </cell>
        </row>
        <row r="96">
          <cell r="C96">
            <v>23651</v>
          </cell>
          <cell r="D96" t="str">
            <v>61 tuổi 6tháng</v>
          </cell>
          <cell r="E96">
            <v>5</v>
          </cell>
          <cell r="F96">
            <v>2026</v>
          </cell>
          <cell r="G96">
            <v>46143</v>
          </cell>
        </row>
        <row r="97">
          <cell r="C97">
            <v>23682</v>
          </cell>
          <cell r="D97" t="str">
            <v>61 tuổi 6tháng</v>
          </cell>
          <cell r="E97">
            <v>6</v>
          </cell>
          <cell r="F97">
            <v>2026</v>
          </cell>
          <cell r="G97">
            <v>46174</v>
          </cell>
        </row>
        <row r="98">
          <cell r="C98">
            <v>23712</v>
          </cell>
          <cell r="D98" t="str">
            <v>61 tuổi 6tháng</v>
          </cell>
          <cell r="E98">
            <v>7</v>
          </cell>
          <cell r="F98">
            <v>2026</v>
          </cell>
          <cell r="G98">
            <v>46204</v>
          </cell>
        </row>
        <row r="99">
          <cell r="C99">
            <v>23743</v>
          </cell>
          <cell r="D99" t="str">
            <v>61 tuổi 6tháng</v>
          </cell>
          <cell r="E99">
            <v>8</v>
          </cell>
          <cell r="F99">
            <v>2026</v>
          </cell>
          <cell r="G99">
            <v>46235</v>
          </cell>
        </row>
        <row r="100">
          <cell r="C100">
            <v>23774</v>
          </cell>
          <cell r="D100" t="str">
            <v>61 tuổi 6tháng</v>
          </cell>
          <cell r="E100">
            <v>9</v>
          </cell>
          <cell r="F100">
            <v>2026</v>
          </cell>
          <cell r="G100">
            <v>46266</v>
          </cell>
        </row>
        <row r="101">
          <cell r="C101">
            <v>23802</v>
          </cell>
          <cell r="D101" t="str">
            <v>61 tuổi 6tháng</v>
          </cell>
          <cell r="E101">
            <v>10</v>
          </cell>
          <cell r="F101">
            <v>2026</v>
          </cell>
          <cell r="G101">
            <v>46296</v>
          </cell>
        </row>
        <row r="102">
          <cell r="C102">
            <v>23833</v>
          </cell>
          <cell r="D102" t="str">
            <v>61 tuổi 6tháng</v>
          </cell>
          <cell r="E102">
            <v>11</v>
          </cell>
          <cell r="F102">
            <v>2026</v>
          </cell>
          <cell r="G102">
            <v>46327</v>
          </cell>
        </row>
        <row r="103">
          <cell r="C103">
            <v>23863</v>
          </cell>
          <cell r="D103" t="str">
            <v>61 tuổi 6tháng</v>
          </cell>
          <cell r="E103">
            <v>12</v>
          </cell>
          <cell r="F103">
            <v>2026</v>
          </cell>
          <cell r="G103">
            <v>46357</v>
          </cell>
        </row>
        <row r="104">
          <cell r="C104">
            <v>23894</v>
          </cell>
          <cell r="D104" t="str">
            <v>61 tuổi 6tháng</v>
          </cell>
          <cell r="E104">
            <v>1</v>
          </cell>
          <cell r="F104">
            <v>2027</v>
          </cell>
          <cell r="G104">
            <v>46388</v>
          </cell>
        </row>
        <row r="105">
          <cell r="C105">
            <v>23924</v>
          </cell>
          <cell r="D105" t="str">
            <v>61 tuổi 9tháng</v>
          </cell>
          <cell r="E105">
            <v>5</v>
          </cell>
          <cell r="F105">
            <v>2027</v>
          </cell>
          <cell r="G105">
            <v>46508</v>
          </cell>
        </row>
        <row r="106">
          <cell r="C106">
            <v>23955</v>
          </cell>
          <cell r="D106" t="str">
            <v>61 tuổi 9tháng</v>
          </cell>
          <cell r="E106">
            <v>6</v>
          </cell>
          <cell r="F106">
            <v>2027</v>
          </cell>
          <cell r="G106">
            <v>46539</v>
          </cell>
        </row>
        <row r="107">
          <cell r="C107">
            <v>23986</v>
          </cell>
          <cell r="D107" t="str">
            <v>61 tuổi 9tháng</v>
          </cell>
          <cell r="E107">
            <v>7</v>
          </cell>
          <cell r="F107">
            <v>2027</v>
          </cell>
          <cell r="G107">
            <v>46569</v>
          </cell>
        </row>
        <row r="108">
          <cell r="C108">
            <v>24016</v>
          </cell>
          <cell r="D108" t="str">
            <v>61 tuổi 9tháng</v>
          </cell>
          <cell r="E108">
            <v>8</v>
          </cell>
          <cell r="F108">
            <v>2027</v>
          </cell>
          <cell r="G108">
            <v>46600</v>
          </cell>
        </row>
        <row r="109">
          <cell r="C109">
            <v>24047</v>
          </cell>
          <cell r="D109" t="str">
            <v>61 tuổi 9tháng</v>
          </cell>
          <cell r="E109">
            <v>9</v>
          </cell>
          <cell r="F109">
            <v>2027</v>
          </cell>
          <cell r="G109">
            <v>46631</v>
          </cell>
        </row>
        <row r="110">
          <cell r="C110">
            <v>24077</v>
          </cell>
          <cell r="D110" t="str">
            <v>61 tuổi 9tháng</v>
          </cell>
          <cell r="E110">
            <v>10</v>
          </cell>
          <cell r="F110">
            <v>2027</v>
          </cell>
          <cell r="G110">
            <v>46661</v>
          </cell>
        </row>
        <row r="111">
          <cell r="C111">
            <v>24108</v>
          </cell>
          <cell r="D111" t="str">
            <v>61 tuổi 9tháng</v>
          </cell>
          <cell r="E111">
            <v>11</v>
          </cell>
          <cell r="F111">
            <v>2027</v>
          </cell>
          <cell r="G111">
            <v>46692</v>
          </cell>
          <cell r="J111">
            <v>24108</v>
          </cell>
          <cell r="K111" t="str">
            <v>55 tuổi 4tháng</v>
          </cell>
          <cell r="L111">
            <v>6</v>
          </cell>
          <cell r="M111">
            <v>2021</v>
          </cell>
          <cell r="N111">
            <v>44348</v>
          </cell>
        </row>
        <row r="112">
          <cell r="C112">
            <v>24139</v>
          </cell>
          <cell r="D112" t="str">
            <v>61 tuổi 9tháng</v>
          </cell>
          <cell r="E112">
            <v>12</v>
          </cell>
          <cell r="F112">
            <v>2027</v>
          </cell>
          <cell r="G112">
            <v>46722</v>
          </cell>
          <cell r="J112">
            <v>24139</v>
          </cell>
          <cell r="K112" t="str">
            <v>55 tuổi 4tháng</v>
          </cell>
          <cell r="L112">
            <v>7</v>
          </cell>
          <cell r="M112">
            <v>2021</v>
          </cell>
          <cell r="N112">
            <v>44378</v>
          </cell>
        </row>
        <row r="113">
          <cell r="C113">
            <v>24167</v>
          </cell>
          <cell r="D113" t="str">
            <v>61 tuổi 9tháng</v>
          </cell>
          <cell r="E113">
            <v>1</v>
          </cell>
          <cell r="F113">
            <v>2028</v>
          </cell>
          <cell r="G113">
            <v>46753</v>
          </cell>
          <cell r="J113">
            <v>24167</v>
          </cell>
          <cell r="K113" t="str">
            <v>55 tuổi 4tháng</v>
          </cell>
          <cell r="L113">
            <v>8</v>
          </cell>
          <cell r="M113">
            <v>2021</v>
          </cell>
          <cell r="N113">
            <v>44409</v>
          </cell>
        </row>
        <row r="114">
          <cell r="C114">
            <v>24198</v>
          </cell>
          <cell r="D114" t="str">
            <v>62 tuổi</v>
          </cell>
          <cell r="E114">
            <v>5</v>
          </cell>
          <cell r="F114">
            <v>2028</v>
          </cell>
          <cell r="G114">
            <v>46874</v>
          </cell>
          <cell r="J114">
            <v>24198</v>
          </cell>
          <cell r="K114" t="str">
            <v>55 tuổi 4tháng</v>
          </cell>
          <cell r="L114">
            <v>9</v>
          </cell>
          <cell r="M114">
            <v>2021</v>
          </cell>
          <cell r="N114">
            <v>44440</v>
          </cell>
        </row>
        <row r="115">
          <cell r="C115">
            <v>24228</v>
          </cell>
          <cell r="D115" t="str">
            <v>62 tuổi</v>
          </cell>
          <cell r="E115">
            <v>6</v>
          </cell>
          <cell r="F115">
            <v>2028</v>
          </cell>
          <cell r="G115">
            <v>46905</v>
          </cell>
          <cell r="J115">
            <v>24228</v>
          </cell>
          <cell r="K115" t="str">
            <v>55 tuổi 4tháng</v>
          </cell>
          <cell r="L115">
            <v>10</v>
          </cell>
          <cell r="M115">
            <v>2021</v>
          </cell>
          <cell r="N115">
            <v>44470</v>
          </cell>
        </row>
        <row r="116">
          <cell r="C116">
            <v>24259</v>
          </cell>
          <cell r="D116" t="str">
            <v>62 tuổi</v>
          </cell>
          <cell r="E116">
            <v>7</v>
          </cell>
          <cell r="F116">
            <v>2028</v>
          </cell>
          <cell r="G116">
            <v>46935</v>
          </cell>
          <cell r="J116">
            <v>24259</v>
          </cell>
          <cell r="K116" t="str">
            <v>55 tuổi 4tháng</v>
          </cell>
          <cell r="L116">
            <v>11</v>
          </cell>
          <cell r="M116">
            <v>2021</v>
          </cell>
          <cell r="N116">
            <v>44501</v>
          </cell>
        </row>
        <row r="117">
          <cell r="C117">
            <v>24289</v>
          </cell>
          <cell r="D117" t="str">
            <v>62 tuổi</v>
          </cell>
          <cell r="E117">
            <v>8</v>
          </cell>
          <cell r="F117">
            <v>2028</v>
          </cell>
          <cell r="G117">
            <v>46966</v>
          </cell>
          <cell r="J117">
            <v>24289</v>
          </cell>
          <cell r="K117" t="str">
            <v>55 tuổi 4tháng</v>
          </cell>
          <cell r="L117">
            <v>12</v>
          </cell>
          <cell r="M117">
            <v>2021</v>
          </cell>
          <cell r="N117">
            <v>44531</v>
          </cell>
        </row>
        <row r="118">
          <cell r="C118">
            <v>24320</v>
          </cell>
          <cell r="D118" t="str">
            <v>62 tuổi</v>
          </cell>
          <cell r="E118">
            <v>9</v>
          </cell>
          <cell r="F118">
            <v>2028</v>
          </cell>
          <cell r="G118">
            <v>46997</v>
          </cell>
          <cell r="J118">
            <v>24320</v>
          </cell>
          <cell r="K118" t="str">
            <v>55 tuổi 4tháng</v>
          </cell>
          <cell r="L118">
            <v>1</v>
          </cell>
          <cell r="M118">
            <v>2022</v>
          </cell>
          <cell r="N118">
            <v>44562</v>
          </cell>
        </row>
        <row r="119">
          <cell r="C119">
            <v>24351</v>
          </cell>
          <cell r="D119" t="str">
            <v>62 tuổi</v>
          </cell>
          <cell r="E119">
            <v>10</v>
          </cell>
          <cell r="F119">
            <v>2028</v>
          </cell>
          <cell r="G119">
            <v>47027</v>
          </cell>
          <cell r="J119">
            <v>24351</v>
          </cell>
          <cell r="K119" t="str">
            <v>55 tuổi 8tháng</v>
          </cell>
          <cell r="L119">
            <v>6</v>
          </cell>
          <cell r="M119">
            <v>2022</v>
          </cell>
          <cell r="N119">
            <v>44713</v>
          </cell>
        </row>
        <row r="120">
          <cell r="C120">
            <v>24381</v>
          </cell>
          <cell r="D120" t="str">
            <v>62 tuổi</v>
          </cell>
          <cell r="E120">
            <v>11</v>
          </cell>
          <cell r="F120">
            <v>2028</v>
          </cell>
          <cell r="G120">
            <v>47058</v>
          </cell>
          <cell r="J120">
            <v>24381</v>
          </cell>
          <cell r="K120" t="str">
            <v>55 tuổi 8tháng</v>
          </cell>
          <cell r="L120">
            <v>7</v>
          </cell>
          <cell r="M120">
            <v>2022</v>
          </cell>
          <cell r="N120">
            <v>44743</v>
          </cell>
        </row>
        <row r="121">
          <cell r="C121">
            <v>24412</v>
          </cell>
          <cell r="D121" t="str">
            <v>62 tuổi</v>
          </cell>
          <cell r="E121">
            <v>12</v>
          </cell>
          <cell r="F121">
            <v>2028</v>
          </cell>
          <cell r="G121">
            <v>47088</v>
          </cell>
          <cell r="J121">
            <v>24412</v>
          </cell>
          <cell r="K121" t="str">
            <v>55 tuổi 8tháng</v>
          </cell>
          <cell r="L121">
            <v>8</v>
          </cell>
          <cell r="M121">
            <v>2022</v>
          </cell>
          <cell r="N121">
            <v>44774</v>
          </cell>
        </row>
        <row r="122">
          <cell r="C122">
            <v>24442</v>
          </cell>
          <cell r="D122" t="str">
            <v>62 tuổi</v>
          </cell>
          <cell r="E122">
            <v>1</v>
          </cell>
          <cell r="F122">
            <v>2029</v>
          </cell>
          <cell r="G122">
            <v>47119</v>
          </cell>
          <cell r="J122">
            <v>24442</v>
          </cell>
          <cell r="K122" t="str">
            <v>55 tuổi 8tháng</v>
          </cell>
          <cell r="L122">
            <v>9</v>
          </cell>
          <cell r="M122">
            <v>2022</v>
          </cell>
          <cell r="N122">
            <v>44805</v>
          </cell>
        </row>
        <row r="123">
          <cell r="C123">
            <v>24473</v>
          </cell>
          <cell r="D123" t="str">
            <v>62 tuổi</v>
          </cell>
          <cell r="E123">
            <v>2</v>
          </cell>
          <cell r="F123">
            <v>2029</v>
          </cell>
          <cell r="G123">
            <v>47150</v>
          </cell>
          <cell r="J123">
            <v>24473</v>
          </cell>
          <cell r="K123" t="str">
            <v>55 tuổi 8tháng</v>
          </cell>
          <cell r="L123">
            <v>10</v>
          </cell>
          <cell r="M123">
            <v>2022</v>
          </cell>
          <cell r="N123">
            <v>44835</v>
          </cell>
        </row>
        <row r="124">
          <cell r="C124">
            <v>24504</v>
          </cell>
          <cell r="D124" t="str">
            <v>62 tuổi</v>
          </cell>
          <cell r="E124">
            <v>3</v>
          </cell>
          <cell r="F124">
            <v>2029</v>
          </cell>
          <cell r="G124">
            <v>47178</v>
          </cell>
          <cell r="J124">
            <v>24504</v>
          </cell>
          <cell r="K124" t="str">
            <v>55 tuổi 8tháng</v>
          </cell>
          <cell r="L124">
            <v>11</v>
          </cell>
          <cell r="M124">
            <v>2022</v>
          </cell>
          <cell r="N124">
            <v>44866</v>
          </cell>
        </row>
        <row r="125">
          <cell r="C125">
            <v>24532</v>
          </cell>
          <cell r="D125" t="str">
            <v>62 tuổi</v>
          </cell>
          <cell r="E125">
            <v>4</v>
          </cell>
          <cell r="F125">
            <v>2029</v>
          </cell>
          <cell r="G125">
            <v>47209</v>
          </cell>
          <cell r="J125">
            <v>24532</v>
          </cell>
          <cell r="K125" t="str">
            <v>55 tuổi 8tháng</v>
          </cell>
          <cell r="L125">
            <v>12</v>
          </cell>
          <cell r="M125">
            <v>2022</v>
          </cell>
          <cell r="N125">
            <v>44896</v>
          </cell>
        </row>
        <row r="126">
          <cell r="C126">
            <v>24563</v>
          </cell>
          <cell r="D126" t="str">
            <v>62 tuổi</v>
          </cell>
          <cell r="E126">
            <v>5</v>
          </cell>
          <cell r="F126">
            <v>2029</v>
          </cell>
          <cell r="G126">
            <v>47239</v>
          </cell>
          <cell r="J126">
            <v>24563</v>
          </cell>
          <cell r="K126" t="str">
            <v>55 tuổi 8tháng</v>
          </cell>
          <cell r="L126">
            <v>1</v>
          </cell>
          <cell r="M126">
            <v>2023</v>
          </cell>
          <cell r="N126">
            <v>44927</v>
          </cell>
        </row>
        <row r="127">
          <cell r="C127">
            <v>24593</v>
          </cell>
          <cell r="D127" t="str">
            <v>62 tuổi</v>
          </cell>
          <cell r="E127">
            <v>6</v>
          </cell>
          <cell r="F127">
            <v>2029</v>
          </cell>
          <cell r="G127">
            <v>47270</v>
          </cell>
          <cell r="J127">
            <v>24593</v>
          </cell>
          <cell r="K127" t="str">
            <v>56 tuổi</v>
          </cell>
          <cell r="L127">
            <v>6</v>
          </cell>
          <cell r="M127">
            <v>2023</v>
          </cell>
          <cell r="N127">
            <v>45078</v>
          </cell>
        </row>
        <row r="128">
          <cell r="C128">
            <v>24624</v>
          </cell>
          <cell r="D128" t="str">
            <v>62 tuổi</v>
          </cell>
          <cell r="E128">
            <v>7</v>
          </cell>
          <cell r="F128">
            <v>2029</v>
          </cell>
          <cell r="G128">
            <v>47300</v>
          </cell>
          <cell r="J128">
            <v>24624</v>
          </cell>
          <cell r="K128" t="str">
            <v>56 tuổi</v>
          </cell>
          <cell r="L128">
            <v>7</v>
          </cell>
          <cell r="M128">
            <v>2023</v>
          </cell>
          <cell r="N128">
            <v>45108</v>
          </cell>
        </row>
        <row r="129">
          <cell r="C129">
            <v>24654</v>
          </cell>
          <cell r="D129" t="str">
            <v>62 tuổi</v>
          </cell>
          <cell r="E129">
            <v>8</v>
          </cell>
          <cell r="F129">
            <v>2029</v>
          </cell>
          <cell r="G129">
            <v>47331</v>
          </cell>
          <cell r="J129">
            <v>24654</v>
          </cell>
          <cell r="K129" t="str">
            <v>56 tuổi</v>
          </cell>
          <cell r="L129">
            <v>8</v>
          </cell>
          <cell r="M129">
            <v>2023</v>
          </cell>
          <cell r="N129">
            <v>45139</v>
          </cell>
        </row>
        <row r="130">
          <cell r="C130">
            <v>24685</v>
          </cell>
          <cell r="D130" t="str">
            <v>62 tuổi</v>
          </cell>
          <cell r="E130">
            <v>9</v>
          </cell>
          <cell r="F130">
            <v>2029</v>
          </cell>
          <cell r="G130">
            <v>47362</v>
          </cell>
          <cell r="J130">
            <v>24685</v>
          </cell>
          <cell r="K130" t="str">
            <v>56 tuổi</v>
          </cell>
          <cell r="L130">
            <v>9</v>
          </cell>
          <cell r="M130">
            <v>2023</v>
          </cell>
          <cell r="N130">
            <v>45170</v>
          </cell>
        </row>
        <row r="131">
          <cell r="C131">
            <v>24716</v>
          </cell>
          <cell r="D131" t="str">
            <v>62 tuổi</v>
          </cell>
          <cell r="E131">
            <v>10</v>
          </cell>
          <cell r="F131">
            <v>2029</v>
          </cell>
          <cell r="G131">
            <v>47392</v>
          </cell>
          <cell r="J131">
            <v>24716</v>
          </cell>
          <cell r="K131" t="str">
            <v>56 tuổi</v>
          </cell>
          <cell r="L131">
            <v>10</v>
          </cell>
          <cell r="M131">
            <v>2023</v>
          </cell>
          <cell r="N131">
            <v>45200</v>
          </cell>
        </row>
        <row r="132">
          <cell r="C132">
            <v>24746</v>
          </cell>
          <cell r="D132" t="str">
            <v>62 tuổi</v>
          </cell>
          <cell r="E132">
            <v>11</v>
          </cell>
          <cell r="F132">
            <v>2029</v>
          </cell>
          <cell r="G132">
            <v>47423</v>
          </cell>
          <cell r="J132">
            <v>24746</v>
          </cell>
          <cell r="K132" t="str">
            <v>56 tuổi</v>
          </cell>
          <cell r="L132">
            <v>11</v>
          </cell>
          <cell r="M132">
            <v>2023</v>
          </cell>
          <cell r="N132">
            <v>45231</v>
          </cell>
        </row>
        <row r="133">
          <cell r="C133">
            <v>24777</v>
          </cell>
          <cell r="D133" t="str">
            <v>62 tuổi</v>
          </cell>
          <cell r="E133">
            <v>12</v>
          </cell>
          <cell r="F133">
            <v>2029</v>
          </cell>
          <cell r="G133">
            <v>47453</v>
          </cell>
          <cell r="J133">
            <v>24777</v>
          </cell>
          <cell r="K133" t="str">
            <v>56 tuổi</v>
          </cell>
          <cell r="L133">
            <v>12</v>
          </cell>
          <cell r="M133">
            <v>2023</v>
          </cell>
          <cell r="N133">
            <v>45261</v>
          </cell>
        </row>
        <row r="134">
          <cell r="C134">
            <v>24807</v>
          </cell>
          <cell r="D134" t="str">
            <v>62 tuổi</v>
          </cell>
          <cell r="E134">
            <v>1</v>
          </cell>
          <cell r="F134">
            <v>2030</v>
          </cell>
          <cell r="G134">
            <v>47484</v>
          </cell>
          <cell r="J134">
            <v>24807</v>
          </cell>
          <cell r="K134" t="str">
            <v>56 tuổi</v>
          </cell>
          <cell r="L134">
            <v>1</v>
          </cell>
          <cell r="M134">
            <v>2024</v>
          </cell>
          <cell r="N134">
            <v>45292</v>
          </cell>
        </row>
        <row r="135">
          <cell r="C135">
            <v>24838</v>
          </cell>
          <cell r="D135" t="str">
            <v>62 tuổi</v>
          </cell>
          <cell r="E135">
            <v>2</v>
          </cell>
          <cell r="F135">
            <v>2030</v>
          </cell>
          <cell r="G135">
            <v>47515</v>
          </cell>
          <cell r="J135">
            <v>24838</v>
          </cell>
          <cell r="K135" t="str">
            <v>56 tuổi 4tháng</v>
          </cell>
          <cell r="L135">
            <v>6</v>
          </cell>
          <cell r="M135">
            <v>2024</v>
          </cell>
          <cell r="N135">
            <v>45444</v>
          </cell>
        </row>
        <row r="136">
          <cell r="C136">
            <v>24869</v>
          </cell>
          <cell r="D136" t="str">
            <v>62 tuổi</v>
          </cell>
          <cell r="E136">
            <v>3</v>
          </cell>
          <cell r="F136">
            <v>2030</v>
          </cell>
          <cell r="G136">
            <v>47543</v>
          </cell>
          <cell r="J136">
            <v>24869</v>
          </cell>
          <cell r="K136" t="str">
            <v>56 tuổi 4tháng</v>
          </cell>
          <cell r="L136">
            <v>7</v>
          </cell>
          <cell r="M136">
            <v>2024</v>
          </cell>
          <cell r="N136">
            <v>45474</v>
          </cell>
        </row>
        <row r="137">
          <cell r="C137">
            <v>24898</v>
          </cell>
          <cell r="D137" t="str">
            <v>62 tuổi</v>
          </cell>
          <cell r="E137">
            <v>4</v>
          </cell>
          <cell r="F137">
            <v>2030</v>
          </cell>
          <cell r="G137">
            <v>47574</v>
          </cell>
          <cell r="J137">
            <v>24898</v>
          </cell>
          <cell r="K137" t="str">
            <v>56 tuổi 4tháng</v>
          </cell>
          <cell r="L137">
            <v>8</v>
          </cell>
          <cell r="M137">
            <v>2024</v>
          </cell>
          <cell r="N137">
            <v>45505</v>
          </cell>
        </row>
        <row r="138">
          <cell r="C138">
            <v>24929</v>
          </cell>
          <cell r="D138" t="str">
            <v>62 tuổi</v>
          </cell>
          <cell r="E138">
            <v>5</v>
          </cell>
          <cell r="F138">
            <v>2030</v>
          </cell>
          <cell r="G138">
            <v>47604</v>
          </cell>
          <cell r="J138">
            <v>24929</v>
          </cell>
          <cell r="K138" t="str">
            <v>56 tuổi 4tháng</v>
          </cell>
          <cell r="L138">
            <v>9</v>
          </cell>
          <cell r="M138">
            <v>2024</v>
          </cell>
          <cell r="N138">
            <v>45536</v>
          </cell>
        </row>
        <row r="139">
          <cell r="C139">
            <v>24959</v>
          </cell>
          <cell r="D139" t="str">
            <v>62 tuổi</v>
          </cell>
          <cell r="E139">
            <v>6</v>
          </cell>
          <cell r="F139">
            <v>2030</v>
          </cell>
          <cell r="G139">
            <v>47635</v>
          </cell>
          <cell r="J139">
            <v>24959</v>
          </cell>
          <cell r="K139" t="str">
            <v>56 tuổi 4tháng</v>
          </cell>
          <cell r="L139">
            <v>10</v>
          </cell>
          <cell r="M139">
            <v>2024</v>
          </cell>
          <cell r="N139">
            <v>45566</v>
          </cell>
        </row>
        <row r="140">
          <cell r="C140">
            <v>24990</v>
          </cell>
          <cell r="D140" t="str">
            <v>62 tuổi</v>
          </cell>
          <cell r="E140">
            <v>7</v>
          </cell>
          <cell r="F140">
            <v>2030</v>
          </cell>
          <cell r="G140">
            <v>47665</v>
          </cell>
          <cell r="J140">
            <v>24990</v>
          </cell>
          <cell r="K140" t="str">
            <v>56 tuổi 4tháng</v>
          </cell>
          <cell r="L140">
            <v>11</v>
          </cell>
          <cell r="M140">
            <v>2024</v>
          </cell>
          <cell r="N140">
            <v>45597</v>
          </cell>
        </row>
        <row r="141">
          <cell r="C141">
            <v>25020</v>
          </cell>
          <cell r="D141" t="str">
            <v>62 tuổi</v>
          </cell>
          <cell r="E141">
            <v>8</v>
          </cell>
          <cell r="F141">
            <v>2030</v>
          </cell>
          <cell r="G141">
            <v>47696</v>
          </cell>
          <cell r="J141">
            <v>25020</v>
          </cell>
          <cell r="K141" t="str">
            <v>56 tuổi 4tháng</v>
          </cell>
          <cell r="L141">
            <v>12</v>
          </cell>
          <cell r="M141">
            <v>2024</v>
          </cell>
          <cell r="N141">
            <v>45627</v>
          </cell>
        </row>
        <row r="142">
          <cell r="C142">
            <v>25051</v>
          </cell>
          <cell r="D142" t="str">
            <v>62 tuổi</v>
          </cell>
          <cell r="E142">
            <v>9</v>
          </cell>
          <cell r="F142">
            <v>2030</v>
          </cell>
          <cell r="G142">
            <v>47727</v>
          </cell>
          <cell r="J142">
            <v>25051</v>
          </cell>
          <cell r="K142" t="str">
            <v>56 tuổi 4tháng</v>
          </cell>
          <cell r="L142">
            <v>1</v>
          </cell>
          <cell r="M142">
            <v>2025</v>
          </cell>
          <cell r="N142">
            <v>45658</v>
          </cell>
        </row>
        <row r="143">
          <cell r="C143">
            <v>25082</v>
          </cell>
          <cell r="D143" t="str">
            <v>62 tuổi</v>
          </cell>
          <cell r="E143">
            <v>10</v>
          </cell>
          <cell r="F143">
            <v>2030</v>
          </cell>
          <cell r="G143">
            <v>47757</v>
          </cell>
          <cell r="J143">
            <v>25082</v>
          </cell>
          <cell r="K143" t="str">
            <v>56 tuổi 8tháng</v>
          </cell>
          <cell r="L143">
            <v>6</v>
          </cell>
          <cell r="M143">
            <v>2025</v>
          </cell>
          <cell r="N143">
            <v>45809</v>
          </cell>
        </row>
        <row r="144">
          <cell r="C144">
            <v>25112</v>
          </cell>
          <cell r="D144" t="str">
            <v>62 tuổi</v>
          </cell>
          <cell r="E144">
            <v>11</v>
          </cell>
          <cell r="F144">
            <v>2030</v>
          </cell>
          <cell r="G144">
            <v>47788</v>
          </cell>
          <cell r="J144">
            <v>25112</v>
          </cell>
          <cell r="K144" t="str">
            <v>56 tuổi 8tháng</v>
          </cell>
          <cell r="L144">
            <v>7</v>
          </cell>
          <cell r="M144">
            <v>2025</v>
          </cell>
          <cell r="N144">
            <v>45839</v>
          </cell>
        </row>
        <row r="145">
          <cell r="C145">
            <v>25143</v>
          </cell>
          <cell r="D145" t="str">
            <v>62 tuổi</v>
          </cell>
          <cell r="E145">
            <v>12</v>
          </cell>
          <cell r="F145">
            <v>2030</v>
          </cell>
          <cell r="G145">
            <v>47818</v>
          </cell>
          <cell r="J145">
            <v>25143</v>
          </cell>
          <cell r="K145" t="str">
            <v>56 tuổi 8tháng</v>
          </cell>
          <cell r="L145">
            <v>8</v>
          </cell>
          <cell r="M145">
            <v>2025</v>
          </cell>
          <cell r="N145">
            <v>45870</v>
          </cell>
        </row>
        <row r="146">
          <cell r="C146">
            <v>25173</v>
          </cell>
          <cell r="D146" t="str">
            <v>62 tuổi</v>
          </cell>
          <cell r="E146">
            <v>1</v>
          </cell>
          <cell r="F146">
            <v>2031</v>
          </cell>
          <cell r="G146">
            <v>47849</v>
          </cell>
          <cell r="J146">
            <v>25173</v>
          </cell>
          <cell r="K146" t="str">
            <v>56 tuổi 8tháng</v>
          </cell>
          <cell r="L146">
            <v>9</v>
          </cell>
          <cell r="M146">
            <v>2025</v>
          </cell>
          <cell r="N146">
            <v>45901</v>
          </cell>
        </row>
        <row r="147">
          <cell r="C147">
            <v>25204</v>
          </cell>
          <cell r="D147" t="str">
            <v>62 tuổi</v>
          </cell>
          <cell r="E147">
            <v>2</v>
          </cell>
          <cell r="F147">
            <v>2031</v>
          </cell>
          <cell r="G147">
            <v>47880</v>
          </cell>
          <cell r="J147">
            <v>25204</v>
          </cell>
          <cell r="K147" t="str">
            <v>56 tuổi 8tháng</v>
          </cell>
          <cell r="L147">
            <v>10</v>
          </cell>
          <cell r="M147">
            <v>2025</v>
          </cell>
          <cell r="N147">
            <v>45931</v>
          </cell>
        </row>
        <row r="148">
          <cell r="C148">
            <v>25235</v>
          </cell>
          <cell r="D148" t="str">
            <v>62 tuổi</v>
          </cell>
          <cell r="E148">
            <v>3</v>
          </cell>
          <cell r="F148">
            <v>2031</v>
          </cell>
          <cell r="G148">
            <v>47908</v>
          </cell>
          <cell r="J148">
            <v>25235</v>
          </cell>
          <cell r="K148" t="str">
            <v>56 tuổi 8tháng</v>
          </cell>
          <cell r="L148">
            <v>11</v>
          </cell>
          <cell r="M148">
            <v>2025</v>
          </cell>
          <cell r="N148">
            <v>45962</v>
          </cell>
        </row>
        <row r="149">
          <cell r="C149">
            <v>25263</v>
          </cell>
          <cell r="D149" t="str">
            <v>62 tuổi</v>
          </cell>
          <cell r="E149">
            <v>4</v>
          </cell>
          <cell r="F149">
            <v>2031</v>
          </cell>
          <cell r="G149">
            <v>47939</v>
          </cell>
          <cell r="J149">
            <v>25263</v>
          </cell>
          <cell r="K149" t="str">
            <v>56 tuổi 8tháng</v>
          </cell>
          <cell r="L149">
            <v>12</v>
          </cell>
          <cell r="M149">
            <v>2025</v>
          </cell>
          <cell r="N149">
            <v>45992</v>
          </cell>
        </row>
        <row r="150">
          <cell r="C150">
            <v>25294</v>
          </cell>
          <cell r="D150" t="str">
            <v>62 tuổi</v>
          </cell>
          <cell r="E150">
            <v>5</v>
          </cell>
          <cell r="F150">
            <v>2031</v>
          </cell>
          <cell r="G150">
            <v>47969</v>
          </cell>
          <cell r="J150">
            <v>25294</v>
          </cell>
          <cell r="K150" t="str">
            <v>56 tuổi 8tháng</v>
          </cell>
          <cell r="L150">
            <v>1</v>
          </cell>
          <cell r="M150">
            <v>2026</v>
          </cell>
          <cell r="N150">
            <v>46023</v>
          </cell>
        </row>
        <row r="151">
          <cell r="C151">
            <v>25324</v>
          </cell>
          <cell r="D151" t="str">
            <v>62 tuổi</v>
          </cell>
          <cell r="E151">
            <v>6</v>
          </cell>
          <cell r="F151">
            <v>2031</v>
          </cell>
          <cell r="G151">
            <v>48000</v>
          </cell>
          <cell r="J151">
            <v>25324</v>
          </cell>
          <cell r="K151" t="str">
            <v xml:space="preserve">57 tuổi </v>
          </cell>
          <cell r="L151">
            <v>6</v>
          </cell>
          <cell r="M151">
            <v>2026</v>
          </cell>
          <cell r="N151">
            <v>46174</v>
          </cell>
        </row>
        <row r="152">
          <cell r="C152">
            <v>25355</v>
          </cell>
          <cell r="D152" t="str">
            <v>62 tuổi</v>
          </cell>
          <cell r="E152">
            <v>7</v>
          </cell>
          <cell r="F152">
            <v>2031</v>
          </cell>
          <cell r="G152">
            <v>48030</v>
          </cell>
          <cell r="J152">
            <v>25355</v>
          </cell>
          <cell r="K152" t="str">
            <v xml:space="preserve">57 tuổi </v>
          </cell>
          <cell r="L152">
            <v>7</v>
          </cell>
          <cell r="M152">
            <v>2026</v>
          </cell>
          <cell r="N152">
            <v>46204</v>
          </cell>
        </row>
        <row r="153">
          <cell r="C153">
            <v>25385</v>
          </cell>
          <cell r="D153" t="str">
            <v>62 tuổi</v>
          </cell>
          <cell r="E153">
            <v>8</v>
          </cell>
          <cell r="F153">
            <v>2031</v>
          </cell>
          <cell r="G153">
            <v>48061</v>
          </cell>
          <cell r="J153">
            <v>25385</v>
          </cell>
          <cell r="K153" t="str">
            <v xml:space="preserve">57 tuổi </v>
          </cell>
          <cell r="L153">
            <v>8</v>
          </cell>
          <cell r="M153">
            <v>2026</v>
          </cell>
          <cell r="N153">
            <v>46235</v>
          </cell>
        </row>
        <row r="154">
          <cell r="C154">
            <v>25416</v>
          </cell>
          <cell r="D154" t="str">
            <v>62 tuổi</v>
          </cell>
          <cell r="E154">
            <v>9</v>
          </cell>
          <cell r="F154">
            <v>2031</v>
          </cell>
          <cell r="G154">
            <v>48092</v>
          </cell>
          <cell r="J154">
            <v>25416</v>
          </cell>
          <cell r="K154" t="str">
            <v xml:space="preserve">57 tuổi </v>
          </cell>
          <cell r="L154">
            <v>9</v>
          </cell>
          <cell r="M154">
            <v>2026</v>
          </cell>
          <cell r="N154">
            <v>46266</v>
          </cell>
        </row>
        <row r="155">
          <cell r="C155">
            <v>25447</v>
          </cell>
          <cell r="D155" t="str">
            <v>62 tuổi</v>
          </cell>
          <cell r="E155">
            <v>10</v>
          </cell>
          <cell r="F155">
            <v>2031</v>
          </cell>
          <cell r="G155">
            <v>48122</v>
          </cell>
          <cell r="J155">
            <v>25447</v>
          </cell>
          <cell r="K155" t="str">
            <v xml:space="preserve">57 tuổi </v>
          </cell>
          <cell r="L155">
            <v>10</v>
          </cell>
          <cell r="M155">
            <v>2026</v>
          </cell>
          <cell r="N155">
            <v>46296</v>
          </cell>
        </row>
        <row r="156">
          <cell r="C156">
            <v>25477</v>
          </cell>
          <cell r="D156" t="str">
            <v>62 tuổi</v>
          </cell>
          <cell r="E156">
            <v>11</v>
          </cell>
          <cell r="F156">
            <v>2031</v>
          </cell>
          <cell r="G156">
            <v>48153</v>
          </cell>
          <cell r="J156">
            <v>25477</v>
          </cell>
          <cell r="K156" t="str">
            <v xml:space="preserve">57 tuổi </v>
          </cell>
          <cell r="L156">
            <v>11</v>
          </cell>
          <cell r="M156">
            <v>2026</v>
          </cell>
          <cell r="N156">
            <v>46327</v>
          </cell>
        </row>
        <row r="157">
          <cell r="C157">
            <v>25508</v>
          </cell>
          <cell r="D157" t="str">
            <v>62 tuổi</v>
          </cell>
          <cell r="E157">
            <v>12</v>
          </cell>
          <cell r="F157">
            <v>2031</v>
          </cell>
          <cell r="G157">
            <v>48183</v>
          </cell>
          <cell r="J157">
            <v>25508</v>
          </cell>
          <cell r="K157" t="str">
            <v xml:space="preserve">57 tuổi </v>
          </cell>
          <cell r="L157">
            <v>12</v>
          </cell>
          <cell r="M157">
            <v>2026</v>
          </cell>
          <cell r="N157">
            <v>46357</v>
          </cell>
        </row>
        <row r="158">
          <cell r="C158">
            <v>25538</v>
          </cell>
          <cell r="D158" t="str">
            <v>62 tuổi</v>
          </cell>
          <cell r="E158">
            <v>1</v>
          </cell>
          <cell r="F158">
            <v>2032</v>
          </cell>
          <cell r="G158">
            <v>48214</v>
          </cell>
          <cell r="J158">
            <v>25538</v>
          </cell>
          <cell r="K158" t="str">
            <v xml:space="preserve">57 tuổi </v>
          </cell>
          <cell r="L158">
            <v>1</v>
          </cell>
          <cell r="M158">
            <v>2027</v>
          </cell>
          <cell r="N158">
            <v>46388</v>
          </cell>
        </row>
        <row r="159">
          <cell r="C159">
            <v>25569</v>
          </cell>
          <cell r="D159" t="str">
            <v>62 tuổi</v>
          </cell>
          <cell r="E159">
            <v>2</v>
          </cell>
          <cell r="F159">
            <v>2032</v>
          </cell>
          <cell r="G159">
            <v>48245</v>
          </cell>
          <cell r="J159">
            <v>25569</v>
          </cell>
          <cell r="K159" t="str">
            <v>57 tuổi 4tháng</v>
          </cell>
          <cell r="L159">
            <v>6</v>
          </cell>
          <cell r="M159">
            <v>2027</v>
          </cell>
          <cell r="N159">
            <v>46539</v>
          </cell>
        </row>
        <row r="160">
          <cell r="C160">
            <v>25600</v>
          </cell>
          <cell r="D160" t="str">
            <v>62 tuổi</v>
          </cell>
          <cell r="E160">
            <v>3</v>
          </cell>
          <cell r="F160">
            <v>2032</v>
          </cell>
          <cell r="G160">
            <v>48274</v>
          </cell>
          <cell r="J160">
            <v>25600</v>
          </cell>
          <cell r="K160" t="str">
            <v>57 tuổi 4tháng</v>
          </cell>
          <cell r="L160">
            <v>7</v>
          </cell>
          <cell r="M160">
            <v>2027</v>
          </cell>
          <cell r="N160">
            <v>46569</v>
          </cell>
        </row>
        <row r="161">
          <cell r="C161">
            <v>25628</v>
          </cell>
          <cell r="D161" t="str">
            <v>62 tuổi</v>
          </cell>
          <cell r="E161">
            <v>4</v>
          </cell>
          <cell r="F161">
            <v>2032</v>
          </cell>
          <cell r="G161">
            <v>48305</v>
          </cell>
          <cell r="J161">
            <v>25628</v>
          </cell>
          <cell r="K161" t="str">
            <v>57 tuổi 4tháng</v>
          </cell>
          <cell r="L161">
            <v>8</v>
          </cell>
          <cell r="M161">
            <v>2027</v>
          </cell>
          <cell r="N161">
            <v>46600</v>
          </cell>
        </row>
        <row r="162">
          <cell r="C162">
            <v>25659</v>
          </cell>
          <cell r="D162" t="str">
            <v>62 tuổi</v>
          </cell>
          <cell r="E162">
            <v>5</v>
          </cell>
          <cell r="F162">
            <v>2032</v>
          </cell>
          <cell r="G162">
            <v>48335</v>
          </cell>
          <cell r="J162">
            <v>25659</v>
          </cell>
          <cell r="K162" t="str">
            <v>57 tuổi 4tháng</v>
          </cell>
          <cell r="L162">
            <v>9</v>
          </cell>
          <cell r="M162">
            <v>2027</v>
          </cell>
          <cell r="N162">
            <v>46631</v>
          </cell>
        </row>
        <row r="163">
          <cell r="C163">
            <v>25689</v>
          </cell>
          <cell r="D163" t="str">
            <v>62 tuổi</v>
          </cell>
          <cell r="E163">
            <v>6</v>
          </cell>
          <cell r="F163">
            <v>2032</v>
          </cell>
          <cell r="G163">
            <v>48366</v>
          </cell>
          <cell r="J163">
            <v>25689</v>
          </cell>
          <cell r="K163" t="str">
            <v>57 tuổi 4tháng</v>
          </cell>
          <cell r="L163">
            <v>10</v>
          </cell>
          <cell r="M163">
            <v>2027</v>
          </cell>
          <cell r="N163">
            <v>46661</v>
          </cell>
        </row>
        <row r="164">
          <cell r="C164">
            <v>25720</v>
          </cell>
          <cell r="D164" t="str">
            <v>62 tuổi</v>
          </cell>
          <cell r="E164">
            <v>7</v>
          </cell>
          <cell r="F164">
            <v>2032</v>
          </cell>
          <cell r="G164">
            <v>48396</v>
          </cell>
          <cell r="J164">
            <v>25720</v>
          </cell>
          <cell r="K164" t="str">
            <v>57 tuổi 4tháng</v>
          </cell>
          <cell r="L164">
            <v>11</v>
          </cell>
          <cell r="M164">
            <v>2027</v>
          </cell>
          <cell r="N164">
            <v>46692</v>
          </cell>
        </row>
        <row r="165">
          <cell r="C165">
            <v>25750</v>
          </cell>
          <cell r="D165" t="str">
            <v>62 tuổi</v>
          </cell>
          <cell r="E165">
            <v>8</v>
          </cell>
          <cell r="F165">
            <v>2032</v>
          </cell>
          <cell r="G165">
            <v>48427</v>
          </cell>
          <cell r="J165">
            <v>25750</v>
          </cell>
          <cell r="K165" t="str">
            <v>57 tuổi 4tháng</v>
          </cell>
          <cell r="L165">
            <v>12</v>
          </cell>
          <cell r="M165">
            <v>2027</v>
          </cell>
          <cell r="N165">
            <v>46722</v>
          </cell>
        </row>
        <row r="166">
          <cell r="C166">
            <v>25781</v>
          </cell>
          <cell r="D166" t="str">
            <v>62 tuổi</v>
          </cell>
          <cell r="E166">
            <v>9</v>
          </cell>
          <cell r="F166">
            <v>2032</v>
          </cell>
          <cell r="G166">
            <v>48458</v>
          </cell>
          <cell r="J166">
            <v>25781</v>
          </cell>
          <cell r="K166" t="str">
            <v>57 tuổi 4tháng</v>
          </cell>
          <cell r="L166">
            <v>1</v>
          </cell>
          <cell r="M166">
            <v>2028</v>
          </cell>
          <cell r="N166">
            <v>46753</v>
          </cell>
        </row>
        <row r="167">
          <cell r="C167">
            <v>25812</v>
          </cell>
          <cell r="D167" t="str">
            <v>62 tuổi</v>
          </cell>
          <cell r="E167">
            <v>10</v>
          </cell>
          <cell r="F167">
            <v>2032</v>
          </cell>
          <cell r="G167">
            <v>48488</v>
          </cell>
          <cell r="J167">
            <v>25812</v>
          </cell>
          <cell r="K167" t="str">
            <v>57 tuổi 8tháng</v>
          </cell>
          <cell r="L167">
            <v>6</v>
          </cell>
          <cell r="M167">
            <v>2028</v>
          </cell>
          <cell r="N167">
            <v>46905</v>
          </cell>
        </row>
        <row r="168">
          <cell r="C168">
            <v>25842</v>
          </cell>
          <cell r="D168" t="str">
            <v>62 tuổi</v>
          </cell>
          <cell r="E168">
            <v>11</v>
          </cell>
          <cell r="F168">
            <v>2032</v>
          </cell>
          <cell r="G168">
            <v>48519</v>
          </cell>
          <cell r="J168">
            <v>25842</v>
          </cell>
          <cell r="K168" t="str">
            <v>57 tuổi 8tháng</v>
          </cell>
          <cell r="L168">
            <v>7</v>
          </cell>
          <cell r="M168">
            <v>2028</v>
          </cell>
          <cell r="N168">
            <v>46935</v>
          </cell>
        </row>
        <row r="169">
          <cell r="C169">
            <v>25873</v>
          </cell>
          <cell r="D169" t="str">
            <v>62 tuổi</v>
          </cell>
          <cell r="E169">
            <v>12</v>
          </cell>
          <cell r="F169">
            <v>2032</v>
          </cell>
          <cell r="G169">
            <v>48549</v>
          </cell>
          <cell r="J169">
            <v>25873</v>
          </cell>
          <cell r="K169" t="str">
            <v>57 tuổi 8tháng</v>
          </cell>
          <cell r="L169">
            <v>8</v>
          </cell>
          <cell r="M169">
            <v>2028</v>
          </cell>
          <cell r="N169">
            <v>46966</v>
          </cell>
        </row>
        <row r="170">
          <cell r="C170">
            <v>25903</v>
          </cell>
          <cell r="D170" t="str">
            <v>62 tuổi</v>
          </cell>
          <cell r="E170">
            <v>1</v>
          </cell>
          <cell r="F170">
            <v>2033</v>
          </cell>
          <cell r="G170">
            <v>48580</v>
          </cell>
          <cell r="J170">
            <v>25903</v>
          </cell>
          <cell r="K170" t="str">
            <v>57 tuổi 8tháng</v>
          </cell>
          <cell r="L170">
            <v>9</v>
          </cell>
          <cell r="M170">
            <v>2028</v>
          </cell>
          <cell r="N170">
            <v>46997</v>
          </cell>
        </row>
        <row r="171">
          <cell r="C171">
            <v>25934</v>
          </cell>
          <cell r="D171" t="str">
            <v>62 tuổi</v>
          </cell>
          <cell r="E171">
            <v>2</v>
          </cell>
          <cell r="F171">
            <v>2033</v>
          </cell>
          <cell r="G171">
            <v>48611</v>
          </cell>
          <cell r="J171">
            <v>25934</v>
          </cell>
          <cell r="K171" t="str">
            <v>57 tuổi 8tháng</v>
          </cell>
          <cell r="L171">
            <v>10</v>
          </cell>
          <cell r="M171">
            <v>2028</v>
          </cell>
          <cell r="N171">
            <v>47027</v>
          </cell>
        </row>
        <row r="172">
          <cell r="C172">
            <v>25965</v>
          </cell>
          <cell r="D172" t="str">
            <v>62 tuổi</v>
          </cell>
          <cell r="E172">
            <v>3</v>
          </cell>
          <cell r="F172">
            <v>2033</v>
          </cell>
          <cell r="G172">
            <v>48639</v>
          </cell>
          <cell r="J172">
            <v>25965</v>
          </cell>
          <cell r="K172" t="str">
            <v>57 tuổi 8tháng</v>
          </cell>
          <cell r="L172">
            <v>11</v>
          </cell>
          <cell r="M172">
            <v>2028</v>
          </cell>
          <cell r="N172">
            <v>47058</v>
          </cell>
        </row>
        <row r="173">
          <cell r="C173">
            <v>25993</v>
          </cell>
          <cell r="D173" t="str">
            <v>62 tuổi</v>
          </cell>
          <cell r="E173">
            <v>4</v>
          </cell>
          <cell r="F173">
            <v>2033</v>
          </cell>
          <cell r="G173">
            <v>48670</v>
          </cell>
          <cell r="J173">
            <v>25993</v>
          </cell>
          <cell r="K173" t="str">
            <v>57 tuổi 8tháng</v>
          </cell>
          <cell r="L173">
            <v>12</v>
          </cell>
          <cell r="M173">
            <v>2028</v>
          </cell>
          <cell r="N173">
            <v>47088</v>
          </cell>
        </row>
        <row r="174">
          <cell r="C174">
            <v>26024</v>
          </cell>
          <cell r="D174" t="str">
            <v>62 tuổi</v>
          </cell>
          <cell r="E174">
            <v>5</v>
          </cell>
          <cell r="F174">
            <v>2033</v>
          </cell>
          <cell r="G174">
            <v>48700</v>
          </cell>
          <cell r="J174">
            <v>26024</v>
          </cell>
          <cell r="K174" t="str">
            <v>57 tuổi 8tháng</v>
          </cell>
          <cell r="L174">
            <v>1</v>
          </cell>
          <cell r="M174">
            <v>2029</v>
          </cell>
          <cell r="N174">
            <v>47119</v>
          </cell>
        </row>
        <row r="175">
          <cell r="C175">
            <v>26054</v>
          </cell>
          <cell r="D175" t="str">
            <v>62 tuổi</v>
          </cell>
          <cell r="E175">
            <v>6</v>
          </cell>
          <cell r="F175">
            <v>2033</v>
          </cell>
          <cell r="G175">
            <v>48731</v>
          </cell>
          <cell r="J175">
            <v>26054</v>
          </cell>
          <cell r="K175" t="str">
            <v>58 tuổi</v>
          </cell>
          <cell r="L175">
            <v>6</v>
          </cell>
          <cell r="M175">
            <v>2029</v>
          </cell>
          <cell r="N175">
            <v>47270</v>
          </cell>
        </row>
        <row r="176">
          <cell r="C176">
            <v>26085</v>
          </cell>
          <cell r="D176" t="str">
            <v>62 tuổi</v>
          </cell>
          <cell r="E176">
            <v>7</v>
          </cell>
          <cell r="F176">
            <v>2033</v>
          </cell>
          <cell r="G176">
            <v>48761</v>
          </cell>
          <cell r="J176">
            <v>26085</v>
          </cell>
          <cell r="K176" t="str">
            <v>58 tuổi</v>
          </cell>
          <cell r="L176">
            <v>7</v>
          </cell>
          <cell r="M176">
            <v>2029</v>
          </cell>
          <cell r="N176">
            <v>47300</v>
          </cell>
        </row>
        <row r="177">
          <cell r="C177">
            <v>26115</v>
          </cell>
          <cell r="D177" t="str">
            <v>62 tuổi</v>
          </cell>
          <cell r="E177">
            <v>8</v>
          </cell>
          <cell r="F177">
            <v>2033</v>
          </cell>
          <cell r="G177">
            <v>48792</v>
          </cell>
          <cell r="J177">
            <v>26115</v>
          </cell>
          <cell r="K177" t="str">
            <v>58 tuổi</v>
          </cell>
          <cell r="L177">
            <v>8</v>
          </cell>
          <cell r="M177">
            <v>2029</v>
          </cell>
          <cell r="N177">
            <v>47331</v>
          </cell>
        </row>
        <row r="178">
          <cell r="C178">
            <v>26146</v>
          </cell>
          <cell r="D178" t="str">
            <v>62 tuổi</v>
          </cell>
          <cell r="E178">
            <v>9</v>
          </cell>
          <cell r="F178">
            <v>2033</v>
          </cell>
          <cell r="G178">
            <v>48823</v>
          </cell>
          <cell r="J178">
            <v>26146</v>
          </cell>
          <cell r="K178" t="str">
            <v>58 tuổi</v>
          </cell>
          <cell r="L178">
            <v>9</v>
          </cell>
          <cell r="M178">
            <v>2029</v>
          </cell>
          <cell r="N178">
            <v>47362</v>
          </cell>
        </row>
        <row r="179">
          <cell r="C179">
            <v>26177</v>
          </cell>
          <cell r="D179" t="str">
            <v>62 tuổi</v>
          </cell>
          <cell r="E179">
            <v>10</v>
          </cell>
          <cell r="F179">
            <v>2033</v>
          </cell>
          <cell r="G179">
            <v>48853</v>
          </cell>
          <cell r="J179">
            <v>26177</v>
          </cell>
          <cell r="K179" t="str">
            <v>58 tuổi</v>
          </cell>
          <cell r="L179">
            <v>10</v>
          </cell>
          <cell r="M179">
            <v>2029</v>
          </cell>
          <cell r="N179">
            <v>47392</v>
          </cell>
        </row>
        <row r="180">
          <cell r="C180">
            <v>26207</v>
          </cell>
          <cell r="D180" t="str">
            <v>62 tuổi</v>
          </cell>
          <cell r="E180">
            <v>11</v>
          </cell>
          <cell r="F180">
            <v>2033</v>
          </cell>
          <cell r="G180">
            <v>48884</v>
          </cell>
          <cell r="J180">
            <v>26207</v>
          </cell>
          <cell r="K180" t="str">
            <v>58 tuổi</v>
          </cell>
          <cell r="L180">
            <v>11</v>
          </cell>
          <cell r="M180">
            <v>2029</v>
          </cell>
          <cell r="N180">
            <v>47423</v>
          </cell>
        </row>
        <row r="181">
          <cell r="C181">
            <v>26238</v>
          </cell>
          <cell r="D181" t="str">
            <v>62 tuổi</v>
          </cell>
          <cell r="E181">
            <v>12</v>
          </cell>
          <cell r="F181">
            <v>2033</v>
          </cell>
          <cell r="G181">
            <v>48914</v>
          </cell>
          <cell r="J181">
            <v>26238</v>
          </cell>
          <cell r="K181" t="str">
            <v>58 tuổi</v>
          </cell>
          <cell r="L181">
            <v>12</v>
          </cell>
          <cell r="M181">
            <v>2029</v>
          </cell>
          <cell r="N181">
            <v>47453</v>
          </cell>
        </row>
        <row r="182">
          <cell r="C182">
            <v>26268</v>
          </cell>
          <cell r="D182" t="str">
            <v>62 tuổi</v>
          </cell>
          <cell r="E182">
            <v>1</v>
          </cell>
          <cell r="F182">
            <v>2034</v>
          </cell>
          <cell r="G182">
            <v>48945</v>
          </cell>
          <cell r="J182">
            <v>26268</v>
          </cell>
          <cell r="K182" t="str">
            <v>58 tuổi</v>
          </cell>
          <cell r="L182">
            <v>1</v>
          </cell>
          <cell r="M182">
            <v>2030</v>
          </cell>
          <cell r="N182">
            <v>47484</v>
          </cell>
        </row>
        <row r="183">
          <cell r="C183">
            <v>26299</v>
          </cell>
          <cell r="D183" t="str">
            <v>62 tuổi</v>
          </cell>
          <cell r="E183">
            <v>2</v>
          </cell>
          <cell r="F183">
            <v>2034</v>
          </cell>
          <cell r="G183">
            <v>48976</v>
          </cell>
          <cell r="J183">
            <v>26299</v>
          </cell>
          <cell r="K183" t="str">
            <v>58 tuổi 4tháng</v>
          </cell>
          <cell r="L183">
            <v>6</v>
          </cell>
          <cell r="M183">
            <v>2030</v>
          </cell>
          <cell r="N183">
            <v>47635</v>
          </cell>
        </row>
        <row r="184">
          <cell r="C184">
            <v>26330</v>
          </cell>
          <cell r="D184" t="str">
            <v>62 tuổi</v>
          </cell>
          <cell r="E184">
            <v>3</v>
          </cell>
          <cell r="F184">
            <v>2034</v>
          </cell>
          <cell r="G184">
            <v>49004</v>
          </cell>
          <cell r="J184">
            <v>26330</v>
          </cell>
          <cell r="K184" t="str">
            <v>58 tuổi 4tháng</v>
          </cell>
          <cell r="L184">
            <v>7</v>
          </cell>
          <cell r="M184">
            <v>2030</v>
          </cell>
          <cell r="N184">
            <v>47665</v>
          </cell>
        </row>
        <row r="185">
          <cell r="C185">
            <v>26359</v>
          </cell>
          <cell r="D185" t="str">
            <v>62 tuổi</v>
          </cell>
          <cell r="E185">
            <v>4</v>
          </cell>
          <cell r="F185">
            <v>2034</v>
          </cell>
          <cell r="G185">
            <v>49035</v>
          </cell>
          <cell r="J185">
            <v>26359</v>
          </cell>
          <cell r="K185" t="str">
            <v>58 tuổi 4tháng</v>
          </cell>
          <cell r="L185">
            <v>8</v>
          </cell>
          <cell r="M185">
            <v>2030</v>
          </cell>
          <cell r="N185">
            <v>47696</v>
          </cell>
        </row>
        <row r="186">
          <cell r="C186">
            <v>26390</v>
          </cell>
          <cell r="D186" t="str">
            <v>62 tuổi</v>
          </cell>
          <cell r="E186">
            <v>5</v>
          </cell>
          <cell r="F186">
            <v>2034</v>
          </cell>
          <cell r="G186">
            <v>49065</v>
          </cell>
          <cell r="J186">
            <v>26390</v>
          </cell>
          <cell r="K186" t="str">
            <v>58 tuổi 4tháng</v>
          </cell>
          <cell r="L186">
            <v>9</v>
          </cell>
          <cell r="M186">
            <v>2030</v>
          </cell>
          <cell r="N186">
            <v>47727</v>
          </cell>
        </row>
        <row r="187">
          <cell r="C187">
            <v>26420</v>
          </cell>
          <cell r="D187" t="str">
            <v>62 tuổi</v>
          </cell>
          <cell r="E187">
            <v>6</v>
          </cell>
          <cell r="F187">
            <v>2034</v>
          </cell>
          <cell r="G187">
            <v>49096</v>
          </cell>
          <cell r="J187">
            <v>26420</v>
          </cell>
          <cell r="K187" t="str">
            <v>58 tuổi 4tháng</v>
          </cell>
          <cell r="L187">
            <v>10</v>
          </cell>
          <cell r="M187">
            <v>2030</v>
          </cell>
          <cell r="N187">
            <v>47757</v>
          </cell>
        </row>
        <row r="188">
          <cell r="C188">
            <v>26451</v>
          </cell>
          <cell r="D188" t="str">
            <v>62 tuổi</v>
          </cell>
          <cell r="E188">
            <v>7</v>
          </cell>
          <cell r="F188">
            <v>2034</v>
          </cell>
          <cell r="G188">
            <v>49126</v>
          </cell>
          <cell r="J188">
            <v>26451</v>
          </cell>
          <cell r="K188" t="str">
            <v>58 tuổi 4tháng</v>
          </cell>
          <cell r="L188">
            <v>11</v>
          </cell>
          <cell r="M188">
            <v>2030</v>
          </cell>
          <cell r="N188">
            <v>47788</v>
          </cell>
        </row>
        <row r="189">
          <cell r="C189">
            <v>26481</v>
          </cell>
          <cell r="D189" t="str">
            <v>62 tuổi</v>
          </cell>
          <cell r="E189">
            <v>8</v>
          </cell>
          <cell r="F189">
            <v>2034</v>
          </cell>
          <cell r="G189">
            <v>49157</v>
          </cell>
          <cell r="J189">
            <v>26481</v>
          </cell>
          <cell r="K189" t="str">
            <v>58 tuổi 4tháng</v>
          </cell>
          <cell r="L189">
            <v>12</v>
          </cell>
          <cell r="M189">
            <v>2030</v>
          </cell>
          <cell r="N189">
            <v>47818</v>
          </cell>
        </row>
        <row r="190">
          <cell r="C190">
            <v>26512</v>
          </cell>
          <cell r="D190" t="str">
            <v>62 tuổi</v>
          </cell>
          <cell r="E190">
            <v>9</v>
          </cell>
          <cell r="F190">
            <v>2034</v>
          </cell>
          <cell r="G190">
            <v>49188</v>
          </cell>
          <cell r="J190">
            <v>26512</v>
          </cell>
          <cell r="K190" t="str">
            <v>58 tuổi 4tháng</v>
          </cell>
          <cell r="L190">
            <v>1</v>
          </cell>
          <cell r="M190">
            <v>2031</v>
          </cell>
          <cell r="N190">
            <v>47849</v>
          </cell>
        </row>
        <row r="191">
          <cell r="C191">
            <v>26543</v>
          </cell>
          <cell r="D191" t="str">
            <v>62 tuổi</v>
          </cell>
          <cell r="E191">
            <v>10</v>
          </cell>
          <cell r="F191">
            <v>2034</v>
          </cell>
          <cell r="G191">
            <v>49218</v>
          </cell>
          <cell r="J191">
            <v>26543</v>
          </cell>
          <cell r="K191" t="str">
            <v>58 tuổi 8tháng</v>
          </cell>
          <cell r="L191">
            <v>6</v>
          </cell>
          <cell r="M191">
            <v>2031</v>
          </cell>
          <cell r="N191">
            <v>48000</v>
          </cell>
        </row>
        <row r="192">
          <cell r="C192">
            <v>26573</v>
          </cell>
          <cell r="D192" t="str">
            <v>62 tuổi</v>
          </cell>
          <cell r="E192">
            <v>11</v>
          </cell>
          <cell r="F192">
            <v>2034</v>
          </cell>
          <cell r="G192">
            <v>49249</v>
          </cell>
          <cell r="J192">
            <v>26573</v>
          </cell>
          <cell r="K192" t="str">
            <v>58 tuổi 8tháng</v>
          </cell>
          <cell r="L192">
            <v>7</v>
          </cell>
          <cell r="M192">
            <v>2031</v>
          </cell>
          <cell r="N192">
            <v>48030</v>
          </cell>
        </row>
        <row r="193">
          <cell r="C193">
            <v>26604</v>
          </cell>
          <cell r="D193" t="str">
            <v>62 tuổi</v>
          </cell>
          <cell r="E193">
            <v>12</v>
          </cell>
          <cell r="F193">
            <v>2034</v>
          </cell>
          <cell r="G193">
            <v>49279</v>
          </cell>
          <cell r="J193">
            <v>26604</v>
          </cell>
          <cell r="K193" t="str">
            <v>58 tuổi 8tháng</v>
          </cell>
          <cell r="L193">
            <v>8</v>
          </cell>
          <cell r="M193">
            <v>2031</v>
          </cell>
          <cell r="N193">
            <v>48061</v>
          </cell>
        </row>
        <row r="194">
          <cell r="C194">
            <v>26634</v>
          </cell>
          <cell r="D194" t="str">
            <v>62 tuổi</v>
          </cell>
          <cell r="E194">
            <v>1</v>
          </cell>
          <cell r="F194">
            <v>2035</v>
          </cell>
          <cell r="G194">
            <v>49310</v>
          </cell>
          <cell r="J194">
            <v>26634</v>
          </cell>
          <cell r="K194" t="str">
            <v>58 tuổi 8tháng</v>
          </cell>
          <cell r="L194">
            <v>9</v>
          </cell>
          <cell r="M194">
            <v>2031</v>
          </cell>
          <cell r="N194">
            <v>48092</v>
          </cell>
        </row>
        <row r="195">
          <cell r="C195">
            <v>26665</v>
          </cell>
          <cell r="D195" t="str">
            <v>62 tuổi</v>
          </cell>
          <cell r="E195">
            <v>2</v>
          </cell>
          <cell r="F195">
            <v>2035</v>
          </cell>
          <cell r="G195">
            <v>49341</v>
          </cell>
          <cell r="J195">
            <v>26665</v>
          </cell>
          <cell r="K195" t="str">
            <v>58 tuổi 8tháng</v>
          </cell>
          <cell r="L195">
            <v>10</v>
          </cell>
          <cell r="M195">
            <v>2031</v>
          </cell>
          <cell r="N195">
            <v>48122</v>
          </cell>
        </row>
        <row r="196">
          <cell r="C196">
            <v>26696</v>
          </cell>
          <cell r="D196" t="str">
            <v>62 tuổi</v>
          </cell>
          <cell r="E196">
            <v>3</v>
          </cell>
          <cell r="F196">
            <v>2035</v>
          </cell>
          <cell r="G196">
            <v>49369</v>
          </cell>
          <cell r="J196">
            <v>26696</v>
          </cell>
          <cell r="K196" t="str">
            <v>58 tuổi 8tháng</v>
          </cell>
          <cell r="L196">
            <v>11</v>
          </cell>
          <cell r="M196">
            <v>2031</v>
          </cell>
          <cell r="N196">
            <v>48153</v>
          </cell>
        </row>
        <row r="197">
          <cell r="C197">
            <v>26724</v>
          </cell>
          <cell r="D197" t="str">
            <v>62 tuổi</v>
          </cell>
          <cell r="E197">
            <v>4</v>
          </cell>
          <cell r="F197">
            <v>2035</v>
          </cell>
          <cell r="G197">
            <v>49400</v>
          </cell>
          <cell r="J197">
            <v>26724</v>
          </cell>
          <cell r="K197" t="str">
            <v>58 tuổi 8tháng</v>
          </cell>
          <cell r="L197">
            <v>12</v>
          </cell>
          <cell r="M197">
            <v>2031</v>
          </cell>
          <cell r="N197">
            <v>48183</v>
          </cell>
        </row>
        <row r="198">
          <cell r="C198">
            <v>26755</v>
          </cell>
          <cell r="D198" t="str">
            <v>62 tuổi</v>
          </cell>
          <cell r="E198">
            <v>5</v>
          </cell>
          <cell r="F198">
            <v>2035</v>
          </cell>
          <cell r="G198">
            <v>49430</v>
          </cell>
          <cell r="J198">
            <v>26755</v>
          </cell>
          <cell r="K198" t="str">
            <v>58 tuổi 8tháng</v>
          </cell>
          <cell r="L198">
            <v>1</v>
          </cell>
          <cell r="M198">
            <v>2032</v>
          </cell>
          <cell r="N198">
            <v>48214</v>
          </cell>
        </row>
        <row r="199">
          <cell r="C199">
            <v>26785</v>
          </cell>
          <cell r="D199" t="str">
            <v>62 tuổi</v>
          </cell>
          <cell r="E199">
            <v>6</v>
          </cell>
          <cell r="F199">
            <v>2035</v>
          </cell>
          <cell r="G199">
            <v>49461</v>
          </cell>
          <cell r="J199">
            <v>26785</v>
          </cell>
          <cell r="K199" t="str">
            <v>59 tuổi</v>
          </cell>
          <cell r="L199">
            <v>6</v>
          </cell>
          <cell r="M199">
            <v>2032</v>
          </cell>
          <cell r="N199">
            <v>48366</v>
          </cell>
        </row>
        <row r="200">
          <cell r="C200">
            <v>26816</v>
          </cell>
          <cell r="D200" t="str">
            <v>62 tuổi</v>
          </cell>
          <cell r="E200">
            <v>7</v>
          </cell>
          <cell r="F200">
            <v>2035</v>
          </cell>
          <cell r="G200">
            <v>49491</v>
          </cell>
          <cell r="J200">
            <v>26816</v>
          </cell>
          <cell r="K200" t="str">
            <v>59 tuổi</v>
          </cell>
          <cell r="L200">
            <v>7</v>
          </cell>
          <cell r="M200">
            <v>2032</v>
          </cell>
          <cell r="N200">
            <v>48396</v>
          </cell>
        </row>
        <row r="201">
          <cell r="C201">
            <v>26846</v>
          </cell>
          <cell r="D201" t="str">
            <v>62 tuổi</v>
          </cell>
          <cell r="E201">
            <v>8</v>
          </cell>
          <cell r="F201">
            <v>2035</v>
          </cell>
          <cell r="G201">
            <v>49522</v>
          </cell>
          <cell r="J201">
            <v>26846</v>
          </cell>
          <cell r="K201" t="str">
            <v>59 tuổi</v>
          </cell>
          <cell r="L201">
            <v>8</v>
          </cell>
          <cell r="M201">
            <v>2032</v>
          </cell>
          <cell r="N201">
            <v>48427</v>
          </cell>
        </row>
        <row r="202">
          <cell r="C202">
            <v>26877</v>
          </cell>
          <cell r="D202" t="str">
            <v>62 tuổi</v>
          </cell>
          <cell r="E202">
            <v>9</v>
          </cell>
          <cell r="F202">
            <v>2035</v>
          </cell>
          <cell r="G202">
            <v>49553</v>
          </cell>
          <cell r="J202">
            <v>26877</v>
          </cell>
          <cell r="K202" t="str">
            <v>59 tuổi</v>
          </cell>
          <cell r="L202">
            <v>9</v>
          </cell>
          <cell r="M202">
            <v>2032</v>
          </cell>
          <cell r="N202">
            <v>48458</v>
          </cell>
        </row>
        <row r="203">
          <cell r="C203">
            <v>26908</v>
          </cell>
          <cell r="D203" t="str">
            <v>62 tuổi</v>
          </cell>
          <cell r="E203">
            <v>10</v>
          </cell>
          <cell r="F203">
            <v>2035</v>
          </cell>
          <cell r="G203">
            <v>49583</v>
          </cell>
          <cell r="J203">
            <v>26908</v>
          </cell>
          <cell r="K203" t="str">
            <v>59 tuổi</v>
          </cell>
          <cell r="L203">
            <v>10</v>
          </cell>
          <cell r="M203">
            <v>2032</v>
          </cell>
          <cell r="N203">
            <v>48488</v>
          </cell>
        </row>
        <row r="204">
          <cell r="C204">
            <v>26938</v>
          </cell>
          <cell r="D204" t="str">
            <v>62 tuổi</v>
          </cell>
          <cell r="E204">
            <v>11</v>
          </cell>
          <cell r="F204">
            <v>2035</v>
          </cell>
          <cell r="G204">
            <v>49614</v>
          </cell>
          <cell r="J204">
            <v>26938</v>
          </cell>
          <cell r="K204" t="str">
            <v>59 tuổi</v>
          </cell>
          <cell r="L204">
            <v>11</v>
          </cell>
          <cell r="M204">
            <v>2032</v>
          </cell>
          <cell r="N204">
            <v>48519</v>
          </cell>
        </row>
        <row r="205">
          <cell r="C205">
            <v>26969</v>
          </cell>
          <cell r="D205" t="str">
            <v>62 tuổi</v>
          </cell>
          <cell r="E205">
            <v>12</v>
          </cell>
          <cell r="F205">
            <v>2035</v>
          </cell>
          <cell r="G205">
            <v>49644</v>
          </cell>
          <cell r="J205">
            <v>26969</v>
          </cell>
          <cell r="K205" t="str">
            <v>59 tuổi</v>
          </cell>
          <cell r="L205">
            <v>12</v>
          </cell>
          <cell r="M205">
            <v>2032</v>
          </cell>
          <cell r="N205">
            <v>48549</v>
          </cell>
        </row>
        <row r="206">
          <cell r="C206">
            <v>26999</v>
          </cell>
          <cell r="D206" t="str">
            <v>62 tuổi</v>
          </cell>
          <cell r="E206">
            <v>1</v>
          </cell>
          <cell r="F206">
            <v>2036</v>
          </cell>
          <cell r="G206">
            <v>49675</v>
          </cell>
          <cell r="J206">
            <v>26999</v>
          </cell>
          <cell r="K206" t="str">
            <v>59 tuổi</v>
          </cell>
          <cell r="L206">
            <v>1</v>
          </cell>
          <cell r="M206">
            <v>2033</v>
          </cell>
          <cell r="N206">
            <v>48580</v>
          </cell>
        </row>
        <row r="207">
          <cell r="C207">
            <v>27030</v>
          </cell>
          <cell r="D207" t="str">
            <v>62 tuổi</v>
          </cell>
          <cell r="E207">
            <v>2</v>
          </cell>
          <cell r="F207">
            <v>2036</v>
          </cell>
          <cell r="G207">
            <v>49706</v>
          </cell>
          <cell r="J207">
            <v>27030</v>
          </cell>
          <cell r="K207" t="str">
            <v>59 tuổi 4tháng</v>
          </cell>
          <cell r="L207">
            <v>6</v>
          </cell>
          <cell r="M207">
            <v>2033</v>
          </cell>
          <cell r="N207">
            <v>48731</v>
          </cell>
        </row>
        <row r="208">
          <cell r="C208">
            <v>27061</v>
          </cell>
          <cell r="D208" t="str">
            <v>62 tuổi</v>
          </cell>
          <cell r="E208">
            <v>3</v>
          </cell>
          <cell r="F208">
            <v>2036</v>
          </cell>
          <cell r="G208">
            <v>49735</v>
          </cell>
          <cell r="J208">
            <v>27061</v>
          </cell>
          <cell r="K208" t="str">
            <v>59 tuổi 4tháng</v>
          </cell>
          <cell r="L208">
            <v>7</v>
          </cell>
          <cell r="M208">
            <v>2033</v>
          </cell>
          <cell r="N208">
            <v>48761</v>
          </cell>
        </row>
        <row r="209">
          <cell r="C209">
            <v>27089</v>
          </cell>
          <cell r="D209" t="str">
            <v>62 tuổi</v>
          </cell>
          <cell r="E209">
            <v>4</v>
          </cell>
          <cell r="F209">
            <v>2036</v>
          </cell>
          <cell r="G209">
            <v>49766</v>
          </cell>
          <cell r="J209">
            <v>27089</v>
          </cell>
          <cell r="K209" t="str">
            <v>59 tuổi 4tháng</v>
          </cell>
          <cell r="L209">
            <v>8</v>
          </cell>
          <cell r="M209">
            <v>2033</v>
          </cell>
          <cell r="N209">
            <v>48792</v>
          </cell>
        </row>
        <row r="210">
          <cell r="C210">
            <v>27120</v>
          </cell>
          <cell r="D210" t="str">
            <v>62 tuổi</v>
          </cell>
          <cell r="E210">
            <v>5</v>
          </cell>
          <cell r="F210">
            <v>2036</v>
          </cell>
          <cell r="G210">
            <v>49796</v>
          </cell>
          <cell r="J210">
            <v>27120</v>
          </cell>
          <cell r="K210" t="str">
            <v>59 tuổi 4tháng</v>
          </cell>
          <cell r="L210">
            <v>9</v>
          </cell>
          <cell r="M210">
            <v>2033</v>
          </cell>
          <cell r="N210">
            <v>48823</v>
          </cell>
        </row>
        <row r="211">
          <cell r="C211">
            <v>27150</v>
          </cell>
          <cell r="D211" t="str">
            <v>62 tuổi</v>
          </cell>
          <cell r="E211">
            <v>6</v>
          </cell>
          <cell r="F211">
            <v>2036</v>
          </cell>
          <cell r="G211">
            <v>49827</v>
          </cell>
          <cell r="J211">
            <v>27150</v>
          </cell>
          <cell r="K211" t="str">
            <v>59 tuổi 4tháng</v>
          </cell>
          <cell r="L211">
            <v>10</v>
          </cell>
          <cell r="M211">
            <v>2033</v>
          </cell>
          <cell r="N211">
            <v>48853</v>
          </cell>
        </row>
        <row r="212">
          <cell r="C212">
            <v>27181</v>
          </cell>
          <cell r="D212" t="str">
            <v>62 tuổi</v>
          </cell>
          <cell r="E212">
            <v>7</v>
          </cell>
          <cell r="F212">
            <v>2036</v>
          </cell>
          <cell r="G212">
            <v>49857</v>
          </cell>
          <cell r="J212">
            <v>27181</v>
          </cell>
          <cell r="K212" t="str">
            <v>59 tuổi 4tháng</v>
          </cell>
          <cell r="L212">
            <v>11</v>
          </cell>
          <cell r="M212">
            <v>2033</v>
          </cell>
          <cell r="N212">
            <v>48884</v>
          </cell>
        </row>
        <row r="213">
          <cell r="C213">
            <v>27211</v>
          </cell>
          <cell r="D213" t="str">
            <v>62 tuổi</v>
          </cell>
          <cell r="E213">
            <v>8</v>
          </cell>
          <cell r="F213">
            <v>2036</v>
          </cell>
          <cell r="G213">
            <v>49888</v>
          </cell>
          <cell r="J213">
            <v>27211</v>
          </cell>
          <cell r="K213" t="str">
            <v>59 tuổi 4tháng</v>
          </cell>
          <cell r="L213">
            <v>12</v>
          </cell>
          <cell r="M213">
            <v>2033</v>
          </cell>
          <cell r="N213">
            <v>48914</v>
          </cell>
        </row>
        <row r="214">
          <cell r="C214">
            <v>27242</v>
          </cell>
          <cell r="D214" t="str">
            <v>62 tuổi</v>
          </cell>
          <cell r="E214">
            <v>9</v>
          </cell>
          <cell r="F214">
            <v>2036</v>
          </cell>
          <cell r="G214">
            <v>49919</v>
          </cell>
          <cell r="J214">
            <v>27242</v>
          </cell>
          <cell r="K214" t="str">
            <v>59 tuổi 4tháng</v>
          </cell>
          <cell r="L214">
            <v>1</v>
          </cell>
          <cell r="M214">
            <v>2034</v>
          </cell>
          <cell r="N214">
            <v>48945</v>
          </cell>
        </row>
        <row r="215">
          <cell r="C215">
            <v>27273</v>
          </cell>
          <cell r="D215" t="str">
            <v>62 tuổi</v>
          </cell>
          <cell r="E215">
            <v>10</v>
          </cell>
          <cell r="F215">
            <v>2036</v>
          </cell>
          <cell r="G215">
            <v>49949</v>
          </cell>
          <cell r="J215">
            <v>27273</v>
          </cell>
          <cell r="K215" t="str">
            <v>59 tuổi 8tháng</v>
          </cell>
          <cell r="L215">
            <v>6</v>
          </cell>
          <cell r="M215">
            <v>2034</v>
          </cell>
          <cell r="N215">
            <v>49096</v>
          </cell>
        </row>
        <row r="216">
          <cell r="C216">
            <v>27303</v>
          </cell>
          <cell r="D216" t="str">
            <v>62 tuổi</v>
          </cell>
          <cell r="E216">
            <v>11</v>
          </cell>
          <cell r="F216">
            <v>2036</v>
          </cell>
          <cell r="G216">
            <v>49980</v>
          </cell>
          <cell r="J216">
            <v>27303</v>
          </cell>
          <cell r="K216" t="str">
            <v>59 tuổi 8tháng</v>
          </cell>
          <cell r="L216">
            <v>7</v>
          </cell>
          <cell r="M216">
            <v>2034</v>
          </cell>
          <cell r="N216">
            <v>49126</v>
          </cell>
        </row>
        <row r="217">
          <cell r="C217">
            <v>27334</v>
          </cell>
          <cell r="D217" t="str">
            <v>62 tuổi</v>
          </cell>
          <cell r="E217">
            <v>12</v>
          </cell>
          <cell r="F217">
            <v>2036</v>
          </cell>
          <cell r="G217">
            <v>50010</v>
          </cell>
          <cell r="J217">
            <v>27334</v>
          </cell>
          <cell r="K217" t="str">
            <v>59 tuổi 8tháng</v>
          </cell>
          <cell r="L217">
            <v>8</v>
          </cell>
          <cell r="M217">
            <v>2034</v>
          </cell>
          <cell r="N217">
            <v>49157</v>
          </cell>
        </row>
        <row r="218">
          <cell r="C218">
            <v>27364</v>
          </cell>
          <cell r="D218" t="str">
            <v>62 tuổi</v>
          </cell>
          <cell r="E218">
            <v>1</v>
          </cell>
          <cell r="F218">
            <v>2037</v>
          </cell>
          <cell r="G218">
            <v>50041</v>
          </cell>
          <cell r="J218">
            <v>27364</v>
          </cell>
          <cell r="K218" t="str">
            <v>59 tuổi 8tháng</v>
          </cell>
          <cell r="L218">
            <v>9</v>
          </cell>
          <cell r="M218">
            <v>2034</v>
          </cell>
          <cell r="N218">
            <v>49188</v>
          </cell>
        </row>
        <row r="219">
          <cell r="C219">
            <v>27395</v>
          </cell>
          <cell r="D219" t="str">
            <v>62 tuổi</v>
          </cell>
          <cell r="E219">
            <v>2</v>
          </cell>
          <cell r="F219">
            <v>2037</v>
          </cell>
          <cell r="G219">
            <v>50072</v>
          </cell>
          <cell r="J219">
            <v>27395</v>
          </cell>
          <cell r="K219" t="str">
            <v>59 tuổi 8tháng</v>
          </cell>
          <cell r="L219">
            <v>10</v>
          </cell>
          <cell r="M219">
            <v>2034</v>
          </cell>
          <cell r="N219">
            <v>49218</v>
          </cell>
        </row>
        <row r="220">
          <cell r="C220">
            <v>27426</v>
          </cell>
          <cell r="D220" t="str">
            <v>62 tuổi</v>
          </cell>
          <cell r="E220">
            <v>3</v>
          </cell>
          <cell r="F220">
            <v>2037</v>
          </cell>
          <cell r="G220">
            <v>50100</v>
          </cell>
          <cell r="J220">
            <v>27426</v>
          </cell>
          <cell r="K220" t="str">
            <v>59 tuổi 8tháng</v>
          </cell>
          <cell r="L220">
            <v>11</v>
          </cell>
          <cell r="M220">
            <v>2034</v>
          </cell>
          <cell r="N220">
            <v>49249</v>
          </cell>
        </row>
        <row r="221">
          <cell r="C221">
            <v>27454</v>
          </cell>
          <cell r="D221" t="str">
            <v>62 tuổi</v>
          </cell>
          <cell r="E221">
            <v>4</v>
          </cell>
          <cell r="F221">
            <v>2037</v>
          </cell>
          <cell r="G221">
            <v>50131</v>
          </cell>
          <cell r="J221">
            <v>27454</v>
          </cell>
          <cell r="K221" t="str">
            <v>59 tuổi 8tháng</v>
          </cell>
          <cell r="L221">
            <v>12</v>
          </cell>
          <cell r="M221">
            <v>2034</v>
          </cell>
          <cell r="N221">
            <v>49279</v>
          </cell>
        </row>
        <row r="222">
          <cell r="C222">
            <v>27485</v>
          </cell>
          <cell r="D222" t="str">
            <v>62 tuổi</v>
          </cell>
          <cell r="E222">
            <v>5</v>
          </cell>
          <cell r="F222">
            <v>2037</v>
          </cell>
          <cell r="G222">
            <v>50161</v>
          </cell>
          <cell r="J222">
            <v>27485</v>
          </cell>
          <cell r="K222" t="str">
            <v>59 tuổi 8tháng</v>
          </cell>
          <cell r="L222">
            <v>1</v>
          </cell>
          <cell r="M222">
            <v>2035</v>
          </cell>
          <cell r="N222">
            <v>49310</v>
          </cell>
        </row>
        <row r="223">
          <cell r="C223">
            <v>27515</v>
          </cell>
          <cell r="D223" t="str">
            <v>62 tuổi</v>
          </cell>
          <cell r="E223">
            <v>6</v>
          </cell>
          <cell r="F223">
            <v>2037</v>
          </cell>
          <cell r="G223">
            <v>50192</v>
          </cell>
          <cell r="J223">
            <v>27515</v>
          </cell>
          <cell r="K223" t="str">
            <v>60 tuổi</v>
          </cell>
          <cell r="L223">
            <v>6</v>
          </cell>
          <cell r="M223">
            <v>2035</v>
          </cell>
          <cell r="N223">
            <v>49461</v>
          </cell>
        </row>
        <row r="224">
          <cell r="C224">
            <v>27546</v>
          </cell>
          <cell r="D224" t="str">
            <v>62 tuổi</v>
          </cell>
          <cell r="E224">
            <v>7</v>
          </cell>
          <cell r="F224">
            <v>2037</v>
          </cell>
          <cell r="G224">
            <v>50222</v>
          </cell>
          <cell r="J224">
            <v>27546</v>
          </cell>
          <cell r="K224" t="str">
            <v>60 tuổi</v>
          </cell>
          <cell r="L224">
            <v>7</v>
          </cell>
          <cell r="M224">
            <v>2035</v>
          </cell>
          <cell r="N224">
            <v>49491</v>
          </cell>
        </row>
        <row r="225">
          <cell r="C225">
            <v>27576</v>
          </cell>
          <cell r="D225" t="str">
            <v>62 tuổi</v>
          </cell>
          <cell r="E225">
            <v>8</v>
          </cell>
          <cell r="F225">
            <v>2037</v>
          </cell>
          <cell r="G225">
            <v>50253</v>
          </cell>
          <cell r="J225">
            <v>27576</v>
          </cell>
          <cell r="K225" t="str">
            <v>60 tuổi</v>
          </cell>
          <cell r="L225">
            <v>8</v>
          </cell>
          <cell r="M225">
            <v>2035</v>
          </cell>
          <cell r="N225">
            <v>49522</v>
          </cell>
        </row>
        <row r="226">
          <cell r="C226">
            <v>27607</v>
          </cell>
          <cell r="D226" t="str">
            <v>62 tuổi</v>
          </cell>
          <cell r="E226">
            <v>9</v>
          </cell>
          <cell r="F226">
            <v>2037</v>
          </cell>
          <cell r="G226">
            <v>50284</v>
          </cell>
          <cell r="J226">
            <v>27607</v>
          </cell>
          <cell r="K226" t="str">
            <v>60 tuổi</v>
          </cell>
          <cell r="L226">
            <v>9</v>
          </cell>
          <cell r="M226">
            <v>2035</v>
          </cell>
          <cell r="N226">
            <v>49553</v>
          </cell>
        </row>
        <row r="227">
          <cell r="C227">
            <v>27638</v>
          </cell>
          <cell r="D227" t="str">
            <v>62 tuổi</v>
          </cell>
          <cell r="E227">
            <v>10</v>
          </cell>
          <cell r="F227">
            <v>2037</v>
          </cell>
          <cell r="G227">
            <v>50314</v>
          </cell>
          <cell r="J227">
            <v>27638</v>
          </cell>
          <cell r="K227" t="str">
            <v>60 tuổi</v>
          </cell>
          <cell r="L227">
            <v>10</v>
          </cell>
          <cell r="M227">
            <v>2035</v>
          </cell>
          <cell r="N227">
            <v>49583</v>
          </cell>
        </row>
        <row r="228">
          <cell r="C228">
            <v>27668</v>
          </cell>
          <cell r="D228" t="str">
            <v>62 tuổi</v>
          </cell>
          <cell r="E228">
            <v>11</v>
          </cell>
          <cell r="F228">
            <v>2037</v>
          </cell>
          <cell r="G228">
            <v>50345</v>
          </cell>
          <cell r="J228">
            <v>27668</v>
          </cell>
          <cell r="K228" t="str">
            <v>60 tuổi</v>
          </cell>
          <cell r="L228">
            <v>11</v>
          </cell>
          <cell r="M228">
            <v>2035</v>
          </cell>
          <cell r="N228">
            <v>49614</v>
          </cell>
        </row>
        <row r="229">
          <cell r="C229">
            <v>27699</v>
          </cell>
          <cell r="D229" t="str">
            <v>62 tuổi</v>
          </cell>
          <cell r="E229">
            <v>12</v>
          </cell>
          <cell r="F229">
            <v>2037</v>
          </cell>
          <cell r="G229">
            <v>50375</v>
          </cell>
          <cell r="J229">
            <v>27699</v>
          </cell>
          <cell r="K229" t="str">
            <v>60 tuổi</v>
          </cell>
          <cell r="L229">
            <v>12</v>
          </cell>
          <cell r="M229">
            <v>2035</v>
          </cell>
          <cell r="N229">
            <v>49644</v>
          </cell>
        </row>
        <row r="230">
          <cell r="C230">
            <v>27729</v>
          </cell>
          <cell r="D230" t="str">
            <v>62 tuổi</v>
          </cell>
          <cell r="E230">
            <v>1</v>
          </cell>
          <cell r="F230">
            <v>2038</v>
          </cell>
          <cell r="G230">
            <v>50406</v>
          </cell>
          <cell r="J230">
            <v>27729</v>
          </cell>
          <cell r="K230" t="str">
            <v>60 tuổi</v>
          </cell>
          <cell r="L230">
            <v>1</v>
          </cell>
          <cell r="M230">
            <v>2036</v>
          </cell>
          <cell r="N230">
            <v>49675</v>
          </cell>
        </row>
        <row r="231">
          <cell r="C231">
            <v>27760</v>
          </cell>
          <cell r="D231" t="str">
            <v>62 tuổi</v>
          </cell>
          <cell r="E231">
            <v>2</v>
          </cell>
          <cell r="F231">
            <v>2038</v>
          </cell>
          <cell r="G231">
            <v>50437</v>
          </cell>
          <cell r="J231">
            <v>27760</v>
          </cell>
          <cell r="K231" t="str">
            <v>60 tuổi</v>
          </cell>
          <cell r="L231">
            <v>2</v>
          </cell>
          <cell r="M231">
            <v>2036</v>
          </cell>
          <cell r="N231">
            <v>49706</v>
          </cell>
        </row>
        <row r="232">
          <cell r="C232">
            <v>27791</v>
          </cell>
          <cell r="D232" t="str">
            <v>62 tuổi</v>
          </cell>
          <cell r="E232">
            <v>3</v>
          </cell>
          <cell r="F232">
            <v>2038</v>
          </cell>
          <cell r="G232">
            <v>50465</v>
          </cell>
          <cell r="J232">
            <v>27791</v>
          </cell>
          <cell r="K232" t="str">
            <v>60 tuổi</v>
          </cell>
          <cell r="L232">
            <v>3</v>
          </cell>
          <cell r="M232">
            <v>2036</v>
          </cell>
          <cell r="N232">
            <v>49735</v>
          </cell>
        </row>
        <row r="233">
          <cell r="C233">
            <v>27820</v>
          </cell>
          <cell r="D233" t="str">
            <v>62 tuổi</v>
          </cell>
          <cell r="E233">
            <v>4</v>
          </cell>
          <cell r="F233">
            <v>2038</v>
          </cell>
          <cell r="G233">
            <v>50496</v>
          </cell>
          <cell r="J233">
            <v>27820</v>
          </cell>
          <cell r="K233" t="str">
            <v>60 tuổi</v>
          </cell>
          <cell r="L233">
            <v>4</v>
          </cell>
          <cell r="M233">
            <v>2036</v>
          </cell>
          <cell r="N233">
            <v>49766</v>
          </cell>
        </row>
        <row r="234">
          <cell r="C234">
            <v>27851</v>
          </cell>
          <cell r="D234" t="str">
            <v>62 tuổi</v>
          </cell>
          <cell r="E234">
            <v>5</v>
          </cell>
          <cell r="F234">
            <v>2038</v>
          </cell>
          <cell r="G234">
            <v>50526</v>
          </cell>
          <cell r="J234">
            <v>27851</v>
          </cell>
          <cell r="K234" t="str">
            <v>60 tuổi</v>
          </cell>
          <cell r="L234">
            <v>5</v>
          </cell>
          <cell r="M234">
            <v>2036</v>
          </cell>
          <cell r="N234">
            <v>49796</v>
          </cell>
        </row>
        <row r="235">
          <cell r="C235">
            <v>27881</v>
          </cell>
          <cell r="D235" t="str">
            <v>62 tuổi</v>
          </cell>
          <cell r="E235">
            <v>6</v>
          </cell>
          <cell r="F235">
            <v>2038</v>
          </cell>
          <cell r="G235">
            <v>50557</v>
          </cell>
          <cell r="J235">
            <v>27881</v>
          </cell>
          <cell r="K235" t="str">
            <v>60 tuổi</v>
          </cell>
          <cell r="L235">
            <v>6</v>
          </cell>
          <cell r="M235">
            <v>2036</v>
          </cell>
          <cell r="N235">
            <v>49827</v>
          </cell>
        </row>
        <row r="236">
          <cell r="C236">
            <v>27912</v>
          </cell>
          <cell r="D236" t="str">
            <v>62 tuổi</v>
          </cell>
          <cell r="E236">
            <v>7</v>
          </cell>
          <cell r="F236">
            <v>2038</v>
          </cell>
          <cell r="G236">
            <v>50587</v>
          </cell>
          <cell r="J236">
            <v>27912</v>
          </cell>
          <cell r="K236" t="str">
            <v>60 tuổi</v>
          </cell>
          <cell r="L236">
            <v>7</v>
          </cell>
          <cell r="M236">
            <v>2036</v>
          </cell>
          <cell r="N236">
            <v>49857</v>
          </cell>
        </row>
        <row r="237">
          <cell r="C237">
            <v>27942</v>
          </cell>
          <cell r="D237" t="str">
            <v>62 tuổi</v>
          </cell>
          <cell r="E237">
            <v>8</v>
          </cell>
          <cell r="F237">
            <v>2038</v>
          </cell>
          <cell r="G237">
            <v>50618</v>
          </cell>
          <cell r="J237">
            <v>27942</v>
          </cell>
          <cell r="K237" t="str">
            <v>60 tuổi</v>
          </cell>
          <cell r="L237">
            <v>8</v>
          </cell>
          <cell r="M237">
            <v>2036</v>
          </cell>
          <cell r="N237">
            <v>49888</v>
          </cell>
        </row>
        <row r="238">
          <cell r="C238">
            <v>27973</v>
          </cell>
          <cell r="D238" t="str">
            <v>62 tuổi</v>
          </cell>
          <cell r="E238">
            <v>9</v>
          </cell>
          <cell r="F238">
            <v>2038</v>
          </cell>
          <cell r="G238">
            <v>50649</v>
          </cell>
          <cell r="J238">
            <v>27973</v>
          </cell>
          <cell r="K238" t="str">
            <v>60 tuổi</v>
          </cell>
          <cell r="L238">
            <v>9</v>
          </cell>
          <cell r="M238">
            <v>2036</v>
          </cell>
          <cell r="N238">
            <v>49919</v>
          </cell>
        </row>
        <row r="239">
          <cell r="C239">
            <v>28004</v>
          </cell>
          <cell r="D239" t="str">
            <v>62 tuổi</v>
          </cell>
          <cell r="E239">
            <v>10</v>
          </cell>
          <cell r="F239">
            <v>2038</v>
          </cell>
          <cell r="G239">
            <v>50679</v>
          </cell>
          <cell r="J239">
            <v>28004</v>
          </cell>
          <cell r="K239" t="str">
            <v>60 tuổi</v>
          </cell>
          <cell r="L239">
            <v>10</v>
          </cell>
          <cell r="M239">
            <v>2036</v>
          </cell>
          <cell r="N239">
            <v>49949</v>
          </cell>
        </row>
        <row r="240">
          <cell r="C240">
            <v>28034</v>
          </cell>
          <cell r="D240" t="str">
            <v>62 tuổi</v>
          </cell>
          <cell r="E240">
            <v>11</v>
          </cell>
          <cell r="F240">
            <v>2038</v>
          </cell>
          <cell r="G240">
            <v>50710</v>
          </cell>
          <cell r="J240">
            <v>28034</v>
          </cell>
          <cell r="K240" t="str">
            <v>60 tuổi</v>
          </cell>
          <cell r="L240">
            <v>11</v>
          </cell>
          <cell r="M240">
            <v>2036</v>
          </cell>
          <cell r="N240">
            <v>49980</v>
          </cell>
        </row>
        <row r="241">
          <cell r="C241">
            <v>28065</v>
          </cell>
          <cell r="D241" t="str">
            <v>62 tuổi</v>
          </cell>
          <cell r="E241">
            <v>12</v>
          </cell>
          <cell r="F241">
            <v>2038</v>
          </cell>
          <cell r="G241">
            <v>50740</v>
          </cell>
          <cell r="J241">
            <v>28065</v>
          </cell>
          <cell r="K241" t="str">
            <v>60 tuổi</v>
          </cell>
          <cell r="L241">
            <v>12</v>
          </cell>
          <cell r="M241">
            <v>2036</v>
          </cell>
          <cell r="N241">
            <v>50010</v>
          </cell>
        </row>
        <row r="242">
          <cell r="C242">
            <v>28095</v>
          </cell>
          <cell r="D242" t="str">
            <v>62 tuổi</v>
          </cell>
          <cell r="E242">
            <v>1</v>
          </cell>
          <cell r="F242">
            <v>2039</v>
          </cell>
          <cell r="G242">
            <v>50771</v>
          </cell>
          <cell r="J242">
            <v>28095</v>
          </cell>
          <cell r="K242" t="str">
            <v>60 tuổi</v>
          </cell>
          <cell r="L242">
            <v>1</v>
          </cell>
          <cell r="M242">
            <v>2037</v>
          </cell>
          <cell r="N242">
            <v>50041</v>
          </cell>
        </row>
        <row r="243">
          <cell r="C243">
            <v>28126</v>
          </cell>
          <cell r="D243" t="str">
            <v>62 tuổi</v>
          </cell>
          <cell r="E243">
            <v>2</v>
          </cell>
          <cell r="F243">
            <v>2039</v>
          </cell>
          <cell r="G243">
            <v>50802</v>
          </cell>
          <cell r="J243">
            <v>28126</v>
          </cell>
          <cell r="K243" t="str">
            <v>60 tuổi</v>
          </cell>
          <cell r="L243">
            <v>2</v>
          </cell>
          <cell r="M243">
            <v>2037</v>
          </cell>
          <cell r="N243">
            <v>50072</v>
          </cell>
        </row>
        <row r="244">
          <cell r="C244">
            <v>28157</v>
          </cell>
          <cell r="D244" t="str">
            <v>62 tuổi</v>
          </cell>
          <cell r="E244">
            <v>3</v>
          </cell>
          <cell r="F244">
            <v>2039</v>
          </cell>
          <cell r="G244">
            <v>50830</v>
          </cell>
          <cell r="J244">
            <v>28157</v>
          </cell>
          <cell r="K244" t="str">
            <v>60 tuổi</v>
          </cell>
          <cell r="L244">
            <v>3</v>
          </cell>
          <cell r="M244">
            <v>2037</v>
          </cell>
          <cell r="N244">
            <v>50100</v>
          </cell>
        </row>
        <row r="245">
          <cell r="C245">
            <v>28185</v>
          </cell>
          <cell r="D245" t="str">
            <v>62 tuổi</v>
          </cell>
          <cell r="E245">
            <v>4</v>
          </cell>
          <cell r="F245">
            <v>2039</v>
          </cell>
          <cell r="G245">
            <v>50861</v>
          </cell>
          <cell r="J245">
            <v>28185</v>
          </cell>
          <cell r="K245" t="str">
            <v>60 tuổi</v>
          </cell>
          <cell r="L245">
            <v>4</v>
          </cell>
          <cell r="M245">
            <v>2037</v>
          </cell>
          <cell r="N245">
            <v>50131</v>
          </cell>
        </row>
        <row r="246">
          <cell r="C246">
            <v>28216</v>
          </cell>
          <cell r="D246" t="str">
            <v>62 tuổi</v>
          </cell>
          <cell r="E246">
            <v>5</v>
          </cell>
          <cell r="F246">
            <v>2039</v>
          </cell>
          <cell r="G246">
            <v>50891</v>
          </cell>
          <cell r="J246">
            <v>28216</v>
          </cell>
          <cell r="K246" t="str">
            <v>60 tuổi</v>
          </cell>
          <cell r="L246">
            <v>5</v>
          </cell>
          <cell r="M246">
            <v>2037</v>
          </cell>
          <cell r="N246">
            <v>50161</v>
          </cell>
        </row>
        <row r="247">
          <cell r="C247">
            <v>28246</v>
          </cell>
          <cell r="D247" t="str">
            <v>62 tuổi</v>
          </cell>
          <cell r="E247">
            <v>6</v>
          </cell>
          <cell r="F247">
            <v>2039</v>
          </cell>
          <cell r="G247">
            <v>50922</v>
          </cell>
          <cell r="J247">
            <v>28246</v>
          </cell>
          <cell r="K247" t="str">
            <v>60 tuổi</v>
          </cell>
          <cell r="L247">
            <v>6</v>
          </cell>
          <cell r="M247">
            <v>2037</v>
          </cell>
          <cell r="N247">
            <v>50192</v>
          </cell>
        </row>
        <row r="248">
          <cell r="C248">
            <v>28277</v>
          </cell>
          <cell r="D248" t="str">
            <v>62 tuổi</v>
          </cell>
          <cell r="E248">
            <v>7</v>
          </cell>
          <cell r="F248">
            <v>2039</v>
          </cell>
          <cell r="G248">
            <v>50952</v>
          </cell>
          <cell r="J248">
            <v>28277</v>
          </cell>
          <cell r="K248" t="str">
            <v>60 tuổi</v>
          </cell>
          <cell r="L248">
            <v>7</v>
          </cell>
          <cell r="M248">
            <v>2037</v>
          </cell>
          <cell r="N248">
            <v>50222</v>
          </cell>
        </row>
        <row r="249">
          <cell r="C249">
            <v>28307</v>
          </cell>
          <cell r="D249" t="str">
            <v>62 tuổi</v>
          </cell>
          <cell r="E249">
            <v>8</v>
          </cell>
          <cell r="F249">
            <v>2039</v>
          </cell>
          <cell r="G249">
            <v>50983</v>
          </cell>
          <cell r="J249">
            <v>28307</v>
          </cell>
          <cell r="K249" t="str">
            <v>60 tuổi</v>
          </cell>
          <cell r="L249">
            <v>8</v>
          </cell>
          <cell r="M249">
            <v>2037</v>
          </cell>
          <cell r="N249">
            <v>50253</v>
          </cell>
        </row>
        <row r="250">
          <cell r="C250">
            <v>28338</v>
          </cell>
          <cell r="D250" t="str">
            <v>62 tuổi</v>
          </cell>
          <cell r="E250">
            <v>9</v>
          </cell>
          <cell r="F250">
            <v>2039</v>
          </cell>
          <cell r="G250">
            <v>51014</v>
          </cell>
          <cell r="J250">
            <v>28338</v>
          </cell>
          <cell r="K250" t="str">
            <v>60 tuổi</v>
          </cell>
          <cell r="L250">
            <v>9</v>
          </cell>
          <cell r="M250">
            <v>2037</v>
          </cell>
          <cell r="N250">
            <v>50284</v>
          </cell>
        </row>
        <row r="251">
          <cell r="C251">
            <v>28369</v>
          </cell>
          <cell r="D251" t="str">
            <v>62 tuổi</v>
          </cell>
          <cell r="E251">
            <v>10</v>
          </cell>
          <cell r="F251">
            <v>2039</v>
          </cell>
          <cell r="G251">
            <v>51044</v>
          </cell>
          <cell r="J251">
            <v>28369</v>
          </cell>
          <cell r="K251" t="str">
            <v>60 tuổi</v>
          </cell>
          <cell r="L251">
            <v>10</v>
          </cell>
          <cell r="M251">
            <v>2037</v>
          </cell>
          <cell r="N251">
            <v>50314</v>
          </cell>
        </row>
        <row r="252">
          <cell r="C252">
            <v>28399</v>
          </cell>
          <cell r="D252" t="str">
            <v>62 tuổi</v>
          </cell>
          <cell r="E252">
            <v>11</v>
          </cell>
          <cell r="F252">
            <v>2039</v>
          </cell>
          <cell r="G252">
            <v>51075</v>
          </cell>
          <cell r="J252">
            <v>28399</v>
          </cell>
          <cell r="K252" t="str">
            <v>60 tuổi</v>
          </cell>
          <cell r="L252">
            <v>11</v>
          </cell>
          <cell r="M252">
            <v>2037</v>
          </cell>
          <cell r="N252">
            <v>50345</v>
          </cell>
        </row>
        <row r="253">
          <cell r="C253">
            <v>28430</v>
          </cell>
          <cell r="D253" t="str">
            <v>62 tuổi</v>
          </cell>
          <cell r="E253">
            <v>12</v>
          </cell>
          <cell r="F253">
            <v>2039</v>
          </cell>
          <cell r="G253">
            <v>51105</v>
          </cell>
          <cell r="J253">
            <v>28430</v>
          </cell>
          <cell r="K253" t="str">
            <v>60 tuổi</v>
          </cell>
          <cell r="L253">
            <v>12</v>
          </cell>
          <cell r="M253">
            <v>2037</v>
          </cell>
          <cell r="N253">
            <v>50375</v>
          </cell>
        </row>
        <row r="254">
          <cell r="C254">
            <v>28460</v>
          </cell>
          <cell r="D254" t="str">
            <v>62 tuổi</v>
          </cell>
          <cell r="E254">
            <v>1</v>
          </cell>
          <cell r="F254">
            <v>2040</v>
          </cell>
          <cell r="G254">
            <v>51136</v>
          </cell>
          <cell r="J254">
            <v>28460</v>
          </cell>
          <cell r="K254" t="str">
            <v>60 tuổi</v>
          </cell>
          <cell r="L254">
            <v>1</v>
          </cell>
          <cell r="M254">
            <v>2038</v>
          </cell>
          <cell r="N254">
            <v>50406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70"/>
  <sheetViews>
    <sheetView topLeftCell="B1" zoomScaleNormal="100" workbookViewId="0">
      <selection activeCell="B4" sqref="B4:AW4"/>
    </sheetView>
  </sheetViews>
  <sheetFormatPr defaultColWidth="9.28515625" defaultRowHeight="17.399999999999999"/>
  <cols>
    <col min="1" max="1" width="5.28515625" style="8" customWidth="1"/>
    <col min="2" max="2" width="25" style="8" customWidth="1"/>
    <col min="3" max="4" width="14.7109375" style="21" customWidth="1"/>
    <col min="5" max="5" width="12" style="21" customWidth="1"/>
    <col min="6" max="6" width="18.7109375" style="76" customWidth="1"/>
    <col min="7" max="7" width="9.140625" style="28" customWidth="1"/>
    <col min="8" max="8" width="8.140625" style="28" customWidth="1"/>
    <col min="9" max="9" width="9.28515625" style="30" customWidth="1"/>
    <col min="10" max="10" width="8.28515625" style="8" customWidth="1"/>
    <col min="11" max="11" width="8.85546875" style="8" customWidth="1"/>
    <col min="12" max="12" width="8.7109375" style="8" customWidth="1"/>
    <col min="13" max="13" width="8.140625" style="8" customWidth="1"/>
    <col min="14" max="14" width="11.42578125" style="8" customWidth="1"/>
    <col min="15" max="15" width="12.140625" style="8" hidden="1" customWidth="1"/>
    <col min="16" max="16" width="15.28515625" style="8" hidden="1" customWidth="1"/>
    <col min="17" max="17" width="15.42578125" style="8" hidden="1" customWidth="1"/>
    <col min="18" max="18" width="13.85546875" style="8" customWidth="1"/>
    <col min="19" max="19" width="9" style="8" hidden="1" customWidth="1"/>
    <col min="20" max="20" width="12.28515625" style="8" hidden="1" customWidth="1"/>
    <col min="21" max="21" width="15" style="8" customWidth="1"/>
    <col min="22" max="24" width="7.7109375" style="8" customWidth="1"/>
    <col min="25" max="25" width="13.42578125" style="8" hidden="1" customWidth="1"/>
    <col min="26" max="26" width="9.7109375" style="8" hidden="1" customWidth="1"/>
    <col min="27" max="27" width="11.7109375" style="76" hidden="1" customWidth="1"/>
    <col min="28" max="28" width="19.28515625" style="8" hidden="1" customWidth="1"/>
    <col min="29" max="29" width="10.42578125" style="28" hidden="1" customWidth="1"/>
    <col min="30" max="30" width="8.140625" style="28" hidden="1" customWidth="1"/>
    <col min="31" max="31" width="11.7109375" style="8" hidden="1" customWidth="1"/>
    <col min="32" max="32" width="9.7109375" style="8" hidden="1" customWidth="1"/>
    <col min="33" max="33" width="11.85546875" style="8" hidden="1" customWidth="1"/>
    <col min="34" max="34" width="8.7109375" style="8" hidden="1" customWidth="1"/>
    <col min="35" max="35" width="11.85546875" style="8" hidden="1" customWidth="1"/>
    <col min="36" max="36" width="8.7109375" style="8" hidden="1" customWidth="1"/>
    <col min="37" max="37" width="10.42578125" style="8" hidden="1" customWidth="1"/>
    <col min="38" max="38" width="13.42578125" style="8" hidden="1" customWidth="1"/>
    <col min="39" max="39" width="9.140625" style="135" customWidth="1"/>
    <col min="40" max="40" width="13.7109375" style="33" customWidth="1"/>
    <col min="41" max="43" width="15.28515625" style="8" hidden="1" customWidth="1"/>
    <col min="44" max="45" width="6.7109375" style="33" customWidth="1"/>
    <col min="46" max="46" width="21" style="20" customWidth="1"/>
    <col min="47" max="50" width="18.140625" style="8" hidden="1" customWidth="1"/>
    <col min="51" max="51" width="32.28515625" style="136" customWidth="1"/>
    <col min="52" max="16384" width="9.28515625" style="8"/>
  </cols>
  <sheetData>
    <row r="1" spans="1:51" s="45" customFormat="1" ht="19.5" customHeight="1">
      <c r="A1" s="44"/>
      <c r="B1" s="160" t="s">
        <v>226</v>
      </c>
      <c r="C1" s="160"/>
      <c r="D1" s="44"/>
      <c r="E1" s="44"/>
      <c r="F1" s="47"/>
      <c r="G1" s="44"/>
      <c r="H1" s="160" t="s">
        <v>227</v>
      </c>
      <c r="I1" s="160"/>
      <c r="J1" s="160"/>
      <c r="K1" s="160"/>
      <c r="L1" s="160"/>
      <c r="M1" s="160"/>
      <c r="N1" s="160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T1" s="84"/>
      <c r="AY1" s="136"/>
    </row>
    <row r="2" spans="1:51" s="45" customFormat="1" ht="19.5" customHeight="1">
      <c r="A2" s="44"/>
      <c r="B2" s="160" t="s">
        <v>463</v>
      </c>
      <c r="C2" s="160"/>
      <c r="D2" s="44"/>
      <c r="E2" s="44"/>
      <c r="F2" s="47"/>
      <c r="G2" s="44"/>
      <c r="H2" s="160" t="s">
        <v>228</v>
      </c>
      <c r="I2" s="160"/>
      <c r="J2" s="160"/>
      <c r="K2" s="160"/>
      <c r="L2" s="160"/>
      <c r="M2" s="160"/>
      <c r="N2" s="160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T2" s="84"/>
      <c r="AY2" s="136"/>
    </row>
    <row r="3" spans="1:51" s="45" customFormat="1" ht="18.75" customHeight="1">
      <c r="A3" s="44"/>
      <c r="B3" s="44"/>
      <c r="C3" s="44"/>
      <c r="D3" s="44"/>
      <c r="E3" s="44"/>
      <c r="F3" s="47"/>
      <c r="G3" s="44"/>
      <c r="H3" s="44"/>
      <c r="I3" s="81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AA3" s="48"/>
      <c r="AM3" s="131"/>
      <c r="AT3" s="84"/>
      <c r="AY3" s="136"/>
    </row>
    <row r="4" spans="1:51" s="45" customFormat="1" ht="108.75" customHeight="1">
      <c r="A4" s="44"/>
      <c r="B4" s="161" t="s">
        <v>466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Y4" s="136"/>
    </row>
    <row r="5" spans="1:51" s="45" customFormat="1" ht="12.75" customHeight="1">
      <c r="A5" s="44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123"/>
      <c r="AN5" s="70"/>
      <c r="AO5" s="70"/>
      <c r="AP5" s="70"/>
      <c r="AQ5" s="70"/>
      <c r="AR5" s="70"/>
      <c r="AS5" s="70"/>
      <c r="AT5" s="70"/>
      <c r="AY5" s="136"/>
    </row>
    <row r="6" spans="1:51" s="7" customFormat="1" ht="20.25" hidden="1" customHeight="1">
      <c r="A6" s="8"/>
      <c r="B6" s="11"/>
      <c r="C6" s="11"/>
      <c r="D6" s="11"/>
      <c r="E6" s="11"/>
      <c r="F6" s="105"/>
      <c r="G6" s="27"/>
      <c r="H6" s="27"/>
      <c r="I6" s="29"/>
      <c r="O6" s="11"/>
      <c r="P6" s="11"/>
      <c r="Q6" s="12"/>
      <c r="R6" s="12"/>
      <c r="S6" s="12"/>
      <c r="T6" s="12"/>
      <c r="U6" s="12"/>
      <c r="V6" s="43"/>
      <c r="W6" s="43"/>
      <c r="X6" s="11"/>
      <c r="Y6" s="13"/>
      <c r="Z6" s="13"/>
      <c r="AA6" s="74"/>
      <c r="AC6" s="27"/>
      <c r="AD6" s="27"/>
      <c r="AK6" s="163" t="s">
        <v>77</v>
      </c>
      <c r="AL6" s="163"/>
      <c r="AM6" s="132"/>
      <c r="AN6" s="32"/>
      <c r="AO6" s="14"/>
      <c r="AP6" s="14"/>
      <c r="AQ6" s="14"/>
      <c r="AR6" s="34"/>
      <c r="AS6" s="34"/>
      <c r="AT6" s="20">
        <v>2340000</v>
      </c>
      <c r="AU6" s="14"/>
      <c r="AV6" s="163" t="s">
        <v>78</v>
      </c>
      <c r="AW6" s="163"/>
      <c r="AX6" s="15">
        <v>47665</v>
      </c>
      <c r="AY6" s="136"/>
    </row>
    <row r="7" spans="1:51" s="110" customFormat="1" ht="44.25" customHeight="1">
      <c r="A7" s="168" t="s">
        <v>0</v>
      </c>
      <c r="B7" s="168" t="s">
        <v>1</v>
      </c>
      <c r="C7" s="168" t="s">
        <v>158</v>
      </c>
      <c r="D7" s="168"/>
      <c r="E7" s="168" t="s">
        <v>156</v>
      </c>
      <c r="F7" s="171" t="s">
        <v>157</v>
      </c>
      <c r="G7" s="175" t="s">
        <v>229</v>
      </c>
      <c r="H7" s="166"/>
      <c r="I7" s="166"/>
      <c r="J7" s="166"/>
      <c r="K7" s="166"/>
      <c r="L7" s="166"/>
      <c r="M7" s="166"/>
      <c r="N7" s="166"/>
      <c r="O7" s="107" t="s">
        <v>11</v>
      </c>
      <c r="P7" s="107" t="s">
        <v>74</v>
      </c>
      <c r="Q7" s="108" t="s">
        <v>70</v>
      </c>
      <c r="R7" s="164" t="s">
        <v>241</v>
      </c>
      <c r="S7" s="108" t="s">
        <v>71</v>
      </c>
      <c r="T7" s="108"/>
      <c r="U7" s="177" t="s">
        <v>459</v>
      </c>
      <c r="V7" s="178"/>
      <c r="W7" s="178"/>
      <c r="X7" s="179"/>
      <c r="Y7" s="176" t="s">
        <v>3</v>
      </c>
      <c r="Z7" s="109"/>
      <c r="AA7" s="173" t="s">
        <v>14</v>
      </c>
      <c r="AB7" s="174"/>
      <c r="AC7" s="166" t="s">
        <v>6</v>
      </c>
      <c r="AD7" s="166"/>
      <c r="AE7" s="166"/>
      <c r="AF7" s="166"/>
      <c r="AG7" s="166"/>
      <c r="AH7" s="166"/>
      <c r="AI7" s="166"/>
      <c r="AJ7" s="166"/>
      <c r="AK7" s="166"/>
      <c r="AL7" s="164" t="s">
        <v>7</v>
      </c>
      <c r="AM7" s="169" t="s">
        <v>184</v>
      </c>
      <c r="AN7" s="167" t="s">
        <v>185</v>
      </c>
      <c r="AO7" s="165" t="s">
        <v>79</v>
      </c>
      <c r="AP7" s="165"/>
      <c r="AQ7" s="165"/>
      <c r="AR7" s="167" t="s">
        <v>189</v>
      </c>
      <c r="AS7" s="167"/>
      <c r="AT7" s="168" t="s">
        <v>465</v>
      </c>
      <c r="AU7" s="168"/>
      <c r="AV7" s="168"/>
      <c r="AW7" s="168"/>
      <c r="AX7" s="168"/>
      <c r="AY7" s="168" t="s">
        <v>349</v>
      </c>
    </row>
    <row r="8" spans="1:51" s="110" customFormat="1" ht="81" customHeight="1">
      <c r="A8" s="168"/>
      <c r="B8" s="168"/>
      <c r="C8" s="111" t="s">
        <v>44</v>
      </c>
      <c r="D8" s="111" t="s">
        <v>13</v>
      </c>
      <c r="E8" s="168"/>
      <c r="F8" s="172"/>
      <c r="G8" s="106" t="s">
        <v>159</v>
      </c>
      <c r="H8" s="106" t="s">
        <v>160</v>
      </c>
      <c r="I8" s="106" t="s">
        <v>161</v>
      </c>
      <c r="J8" s="106" t="s">
        <v>162</v>
      </c>
      <c r="K8" s="106" t="s">
        <v>163</v>
      </c>
      <c r="L8" s="106" t="s">
        <v>164</v>
      </c>
      <c r="M8" s="106" t="s">
        <v>165</v>
      </c>
      <c r="N8" s="106" t="s">
        <v>166</v>
      </c>
      <c r="O8" s="107"/>
      <c r="P8" s="107"/>
      <c r="Q8" s="108"/>
      <c r="R8" s="164"/>
      <c r="S8" s="112" t="s">
        <v>4</v>
      </c>
      <c r="T8" s="112" t="s">
        <v>5</v>
      </c>
      <c r="U8" s="140" t="s">
        <v>458</v>
      </c>
      <c r="V8" s="140" t="s">
        <v>187</v>
      </c>
      <c r="W8" s="140" t="s">
        <v>188</v>
      </c>
      <c r="X8" s="113" t="s">
        <v>73</v>
      </c>
      <c r="Y8" s="176"/>
      <c r="Z8" s="112"/>
      <c r="AA8" s="113" t="s">
        <v>15</v>
      </c>
      <c r="AB8" s="113" t="s">
        <v>16</v>
      </c>
      <c r="AC8" s="114"/>
      <c r="AD8" s="114"/>
      <c r="AE8" s="115" t="s">
        <v>8</v>
      </c>
      <c r="AF8" s="116" t="s">
        <v>9</v>
      </c>
      <c r="AG8" s="115" t="s">
        <v>10</v>
      </c>
      <c r="AH8" s="116" t="s">
        <v>9</v>
      </c>
      <c r="AI8" s="115" t="s">
        <v>139</v>
      </c>
      <c r="AJ8" s="116" t="s">
        <v>9</v>
      </c>
      <c r="AK8" s="116"/>
      <c r="AL8" s="164"/>
      <c r="AM8" s="170"/>
      <c r="AN8" s="167"/>
      <c r="AO8" s="117"/>
      <c r="AP8" s="117"/>
      <c r="AQ8" s="117"/>
      <c r="AR8" s="118" t="s">
        <v>190</v>
      </c>
      <c r="AS8" s="118" t="s">
        <v>191</v>
      </c>
      <c r="AT8" s="168"/>
      <c r="AU8" s="168"/>
      <c r="AV8" s="168"/>
      <c r="AW8" s="168"/>
      <c r="AX8" s="168"/>
      <c r="AY8" s="168"/>
    </row>
    <row r="9" spans="1:51" s="69" customFormat="1" ht="20.100000000000001" customHeight="1">
      <c r="A9" s="26">
        <v>1</v>
      </c>
      <c r="B9" s="26">
        <v>2</v>
      </c>
      <c r="C9" s="26">
        <v>3</v>
      </c>
      <c r="D9" s="26">
        <v>4</v>
      </c>
      <c r="E9" s="26">
        <v>5</v>
      </c>
      <c r="F9" s="26">
        <v>6</v>
      </c>
      <c r="G9" s="26">
        <v>7</v>
      </c>
      <c r="H9" s="26">
        <v>8</v>
      </c>
      <c r="I9" s="26">
        <v>9</v>
      </c>
      <c r="J9" s="26">
        <v>10</v>
      </c>
      <c r="K9" s="26">
        <v>11</v>
      </c>
      <c r="L9" s="26">
        <v>12</v>
      </c>
      <c r="M9" s="26">
        <v>13</v>
      </c>
      <c r="N9" s="26">
        <v>14</v>
      </c>
      <c r="O9" s="26">
        <v>4</v>
      </c>
      <c r="P9" s="26"/>
      <c r="Q9" s="26">
        <v>5</v>
      </c>
      <c r="R9" s="26">
        <v>15</v>
      </c>
      <c r="S9" s="26">
        <v>6</v>
      </c>
      <c r="T9" s="26">
        <v>7</v>
      </c>
      <c r="U9" s="26">
        <v>16</v>
      </c>
      <c r="V9" s="26">
        <v>17</v>
      </c>
      <c r="W9" s="26">
        <v>18</v>
      </c>
      <c r="X9" s="26">
        <v>19</v>
      </c>
      <c r="Y9" s="26">
        <v>11</v>
      </c>
      <c r="Z9" s="26"/>
      <c r="AA9" s="26">
        <v>19</v>
      </c>
      <c r="AB9" s="26">
        <v>20</v>
      </c>
      <c r="AC9" s="68"/>
      <c r="AD9" s="68"/>
      <c r="AE9" s="26"/>
      <c r="AF9" s="26"/>
      <c r="AG9" s="26"/>
      <c r="AH9" s="26"/>
      <c r="AI9" s="26"/>
      <c r="AJ9" s="26"/>
      <c r="AK9" s="26"/>
      <c r="AL9" s="77">
        <v>25</v>
      </c>
      <c r="AM9" s="133">
        <v>20</v>
      </c>
      <c r="AN9" s="78">
        <v>21</v>
      </c>
      <c r="AO9" s="79"/>
      <c r="AP9" s="79"/>
      <c r="AQ9" s="79"/>
      <c r="AR9" s="78">
        <v>22</v>
      </c>
      <c r="AS9" s="78">
        <v>23</v>
      </c>
      <c r="AT9" s="127">
        <v>24</v>
      </c>
      <c r="AU9" s="26">
        <v>30</v>
      </c>
      <c r="AV9" s="26">
        <v>31</v>
      </c>
      <c r="AW9" s="26">
        <v>32</v>
      </c>
      <c r="AX9" s="26">
        <v>33</v>
      </c>
      <c r="AY9" s="137">
        <v>25</v>
      </c>
    </row>
    <row r="10" spans="1:51" s="69" customFormat="1" ht="20.100000000000001" customHeight="1">
      <c r="A10" s="67"/>
      <c r="B10" s="67" t="s">
        <v>292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68"/>
      <c r="AD10" s="68"/>
      <c r="AE10" s="26"/>
      <c r="AF10" s="26"/>
      <c r="AG10" s="26"/>
      <c r="AH10" s="26"/>
      <c r="AI10" s="26"/>
      <c r="AJ10" s="26"/>
      <c r="AK10" s="26"/>
      <c r="AL10" s="77"/>
      <c r="AM10" s="133"/>
      <c r="AN10" s="78"/>
      <c r="AO10" s="79"/>
      <c r="AP10" s="79"/>
      <c r="AQ10" s="79"/>
      <c r="AR10" s="78"/>
      <c r="AS10" s="78"/>
      <c r="AT10" s="90"/>
      <c r="AU10" s="90">
        <f>SUM(AU11:AU33)</f>
        <v>14200586073</v>
      </c>
      <c r="AV10" s="90">
        <f>SUM(AV11:AV33)</f>
        <v>7047498637.5</v>
      </c>
      <c r="AW10" s="90">
        <f>SUM(AW11:AW33)</f>
        <v>1119476328</v>
      </c>
      <c r="AX10" s="90">
        <f>SUM(AX11:AX33)</f>
        <v>2138306983.5</v>
      </c>
      <c r="AY10" s="137"/>
    </row>
    <row r="11" spans="1:51" s="91" customFormat="1" ht="95.25" customHeight="1">
      <c r="A11" s="36">
        <v>1</v>
      </c>
      <c r="B11" s="19" t="s">
        <v>243</v>
      </c>
      <c r="C11" s="146">
        <v>23888</v>
      </c>
      <c r="D11" s="154"/>
      <c r="E11" s="86" t="s">
        <v>235</v>
      </c>
      <c r="F11" s="86" t="s">
        <v>280</v>
      </c>
      <c r="G11" s="86">
        <v>6.78</v>
      </c>
      <c r="H11" s="86">
        <v>0.3</v>
      </c>
      <c r="I11" s="87">
        <v>0.06</v>
      </c>
      <c r="J11" s="86"/>
      <c r="K11" s="86"/>
      <c r="L11" s="86"/>
      <c r="M11" s="87">
        <v>0.25</v>
      </c>
      <c r="N11" s="85"/>
      <c r="O11" s="85"/>
      <c r="P11" s="85"/>
      <c r="Q11" s="85"/>
      <c r="R11" s="88">
        <v>21898890</v>
      </c>
      <c r="S11" s="85"/>
      <c r="T11" s="85"/>
      <c r="U11" s="146">
        <v>30987</v>
      </c>
      <c r="V11" s="36">
        <v>40</v>
      </c>
      <c r="W11" s="36">
        <v>8</v>
      </c>
      <c r="X11" s="86">
        <f>V11*12+W11</f>
        <v>488</v>
      </c>
      <c r="Y11" s="85"/>
      <c r="Z11" s="85"/>
      <c r="AA11" s="86" t="s">
        <v>171</v>
      </c>
      <c r="AB11" s="73">
        <v>46357</v>
      </c>
      <c r="AC11" s="89"/>
      <c r="AD11" s="89"/>
      <c r="AE11" s="85"/>
      <c r="AF11" s="85"/>
      <c r="AG11" s="85"/>
      <c r="AH11" s="85"/>
      <c r="AI11" s="85"/>
      <c r="AJ11" s="85"/>
      <c r="AK11" s="85"/>
      <c r="AL11" s="88">
        <v>21700575</v>
      </c>
      <c r="AM11" s="86" t="s">
        <v>399</v>
      </c>
      <c r="AN11" s="144">
        <v>45839</v>
      </c>
      <c r="AO11" s="78"/>
      <c r="AP11" s="78"/>
      <c r="AQ11" s="78"/>
      <c r="AR11" s="80" t="s">
        <v>192</v>
      </c>
      <c r="AS11" s="78"/>
      <c r="AT11" s="88">
        <v>372281130</v>
      </c>
      <c r="AU11" s="88">
        <v>368909775</v>
      </c>
      <c r="AV11" s="88">
        <v>0</v>
      </c>
      <c r="AW11" s="88">
        <v>0</v>
      </c>
      <c r="AX11" s="88">
        <v>0</v>
      </c>
      <c r="AY11" s="138" t="s">
        <v>449</v>
      </c>
    </row>
    <row r="12" spans="1:51" s="91" customFormat="1" ht="96" customHeight="1">
      <c r="A12" s="36">
        <v>2</v>
      </c>
      <c r="B12" s="19" t="s">
        <v>244</v>
      </c>
      <c r="C12" s="146"/>
      <c r="D12" s="146">
        <v>25169</v>
      </c>
      <c r="E12" s="86" t="s">
        <v>235</v>
      </c>
      <c r="F12" s="86" t="s">
        <v>281</v>
      </c>
      <c r="G12" s="86">
        <v>5.08</v>
      </c>
      <c r="H12" s="86">
        <v>0.2</v>
      </c>
      <c r="I12" s="86"/>
      <c r="J12" s="86"/>
      <c r="K12" s="86"/>
      <c r="L12" s="86"/>
      <c r="M12" s="87">
        <v>0.25</v>
      </c>
      <c r="N12" s="85"/>
      <c r="O12" s="85"/>
      <c r="P12" s="85"/>
      <c r="Q12" s="85"/>
      <c r="R12" s="88">
        <v>15444000</v>
      </c>
      <c r="S12" s="85"/>
      <c r="T12" s="85"/>
      <c r="U12" s="146">
        <v>34820</v>
      </c>
      <c r="V12" s="36">
        <v>30</v>
      </c>
      <c r="W12" s="36">
        <v>2</v>
      </c>
      <c r="X12" s="86">
        <f t="shared" ref="X12:X68" si="0">V12*12+W12</f>
        <v>362</v>
      </c>
      <c r="Y12" s="85"/>
      <c r="Z12" s="85"/>
      <c r="AA12" s="86" t="s">
        <v>176</v>
      </c>
      <c r="AB12" s="73">
        <v>45870</v>
      </c>
      <c r="AC12" s="89"/>
      <c r="AD12" s="89"/>
      <c r="AE12" s="85"/>
      <c r="AF12" s="85"/>
      <c r="AG12" s="85"/>
      <c r="AH12" s="85"/>
      <c r="AI12" s="85"/>
      <c r="AJ12" s="85"/>
      <c r="AK12" s="85"/>
      <c r="AL12" s="88">
        <v>15444000</v>
      </c>
      <c r="AM12" s="86" t="s">
        <v>353</v>
      </c>
      <c r="AN12" s="144">
        <v>45839</v>
      </c>
      <c r="AO12" s="78"/>
      <c r="AP12" s="78"/>
      <c r="AQ12" s="78"/>
      <c r="AR12" s="80" t="s">
        <v>192</v>
      </c>
      <c r="AS12" s="78"/>
      <c r="AT12" s="88">
        <v>15444000</v>
      </c>
      <c r="AU12" s="88">
        <v>15444000</v>
      </c>
      <c r="AV12" s="88">
        <v>0</v>
      </c>
      <c r="AW12" s="88">
        <v>0</v>
      </c>
      <c r="AX12" s="88">
        <v>0</v>
      </c>
      <c r="AY12" s="138" t="s">
        <v>449</v>
      </c>
    </row>
    <row r="13" spans="1:51" s="91" customFormat="1" ht="96" customHeight="1">
      <c r="A13" s="36">
        <v>3</v>
      </c>
      <c r="B13" s="19" t="s">
        <v>245</v>
      </c>
      <c r="C13" s="146">
        <v>24105</v>
      </c>
      <c r="D13" s="154"/>
      <c r="E13" s="86" t="s">
        <v>231</v>
      </c>
      <c r="F13" s="86" t="s">
        <v>281</v>
      </c>
      <c r="G13" s="86">
        <v>4.74</v>
      </c>
      <c r="H13" s="86">
        <v>0.2</v>
      </c>
      <c r="I13" s="86"/>
      <c r="J13" s="86"/>
      <c r="K13" s="86"/>
      <c r="L13" s="86"/>
      <c r="M13" s="87">
        <v>0.25</v>
      </c>
      <c r="N13" s="85"/>
      <c r="O13" s="85"/>
      <c r="P13" s="85"/>
      <c r="Q13" s="85"/>
      <c r="R13" s="88">
        <v>14449500</v>
      </c>
      <c r="S13" s="85"/>
      <c r="T13" s="85"/>
      <c r="U13" s="146">
        <v>37773</v>
      </c>
      <c r="V13" s="36">
        <v>22</v>
      </c>
      <c r="W13" s="36">
        <v>1</v>
      </c>
      <c r="X13" s="86">
        <f t="shared" si="0"/>
        <v>265</v>
      </c>
      <c r="Y13" s="85"/>
      <c r="Z13" s="85"/>
      <c r="AA13" s="86" t="s">
        <v>172</v>
      </c>
      <c r="AB13" s="73">
        <v>46661</v>
      </c>
      <c r="AC13" s="89"/>
      <c r="AD13" s="89"/>
      <c r="AE13" s="85"/>
      <c r="AF13" s="85"/>
      <c r="AG13" s="85"/>
      <c r="AH13" s="85"/>
      <c r="AI13" s="85"/>
      <c r="AJ13" s="85"/>
      <c r="AK13" s="85"/>
      <c r="AL13" s="88">
        <v>14449500</v>
      </c>
      <c r="AM13" s="86" t="s">
        <v>400</v>
      </c>
      <c r="AN13" s="144">
        <v>45839</v>
      </c>
      <c r="AO13" s="78"/>
      <c r="AP13" s="78"/>
      <c r="AQ13" s="78"/>
      <c r="AR13" s="80" t="s">
        <v>192</v>
      </c>
      <c r="AS13" s="78"/>
      <c r="AT13" s="88">
        <v>682738875</v>
      </c>
      <c r="AU13" s="88">
        <v>390136500</v>
      </c>
      <c r="AV13" s="88">
        <v>180618750</v>
      </c>
      <c r="AW13" s="88">
        <v>57798000</v>
      </c>
      <c r="AX13" s="88">
        <v>54185625</v>
      </c>
      <c r="AY13" s="138" t="s">
        <v>449</v>
      </c>
    </row>
    <row r="14" spans="1:51" s="91" customFormat="1" ht="96" customHeight="1">
      <c r="A14" s="36">
        <v>4</v>
      </c>
      <c r="B14" s="19" t="s">
        <v>246</v>
      </c>
      <c r="C14" s="146" t="s">
        <v>266</v>
      </c>
      <c r="D14" s="154"/>
      <c r="E14" s="86" t="s">
        <v>270</v>
      </c>
      <c r="F14" s="86" t="s">
        <v>281</v>
      </c>
      <c r="G14" s="86">
        <v>5.08</v>
      </c>
      <c r="H14" s="86">
        <v>0.2</v>
      </c>
      <c r="I14" s="86"/>
      <c r="J14" s="86"/>
      <c r="K14" s="86"/>
      <c r="L14" s="86"/>
      <c r="M14" s="87">
        <v>0.25</v>
      </c>
      <c r="N14" s="85"/>
      <c r="O14" s="85"/>
      <c r="P14" s="85"/>
      <c r="Q14" s="85"/>
      <c r="R14" s="88">
        <v>15444000</v>
      </c>
      <c r="S14" s="85"/>
      <c r="T14" s="85"/>
      <c r="U14" s="146">
        <v>34547</v>
      </c>
      <c r="V14" s="36">
        <v>30</v>
      </c>
      <c r="W14" s="36">
        <v>11</v>
      </c>
      <c r="X14" s="86">
        <f t="shared" si="0"/>
        <v>371</v>
      </c>
      <c r="Y14" s="85"/>
      <c r="Z14" s="85"/>
      <c r="AA14" s="86" t="s">
        <v>35</v>
      </c>
      <c r="AB14" s="73">
        <v>49004</v>
      </c>
      <c r="AC14" s="89"/>
      <c r="AD14" s="89"/>
      <c r="AE14" s="85"/>
      <c r="AF14" s="85"/>
      <c r="AG14" s="85"/>
      <c r="AH14" s="85"/>
      <c r="AI14" s="85"/>
      <c r="AJ14" s="85"/>
      <c r="AK14" s="85"/>
      <c r="AL14" s="88">
        <v>15444000</v>
      </c>
      <c r="AM14" s="86" t="s">
        <v>354</v>
      </c>
      <c r="AN14" s="144">
        <v>45839</v>
      </c>
      <c r="AO14" s="78"/>
      <c r="AP14" s="78"/>
      <c r="AQ14" s="78"/>
      <c r="AR14" s="80" t="s">
        <v>192</v>
      </c>
      <c r="AS14" s="78"/>
      <c r="AT14" s="88">
        <v>1575288000</v>
      </c>
      <c r="AU14" s="88">
        <v>833976000</v>
      </c>
      <c r="AV14" s="88">
        <v>555984000</v>
      </c>
      <c r="AW14" s="88">
        <v>61776000</v>
      </c>
      <c r="AX14" s="88">
        <v>123552000</v>
      </c>
      <c r="AY14" s="138" t="s">
        <v>449</v>
      </c>
    </row>
    <row r="15" spans="1:51" s="91" customFormat="1" ht="98.25" customHeight="1">
      <c r="A15" s="36">
        <v>5</v>
      </c>
      <c r="B15" s="23" t="s">
        <v>247</v>
      </c>
      <c r="C15" s="146"/>
      <c r="D15" s="146">
        <v>27041</v>
      </c>
      <c r="E15" s="86" t="s">
        <v>271</v>
      </c>
      <c r="F15" s="86" t="s">
        <v>371</v>
      </c>
      <c r="G15" s="86">
        <v>4.0599999999999996</v>
      </c>
      <c r="H15" s="86"/>
      <c r="I15" s="86"/>
      <c r="J15" s="86"/>
      <c r="K15" s="86"/>
      <c r="L15" s="86"/>
      <c r="M15" s="87">
        <v>0.25</v>
      </c>
      <c r="N15" s="85"/>
      <c r="O15" s="85"/>
      <c r="P15" s="85"/>
      <c r="Q15" s="85"/>
      <c r="R15" s="88">
        <v>11875500</v>
      </c>
      <c r="S15" s="85"/>
      <c r="T15" s="85"/>
      <c r="U15" s="146">
        <v>34335</v>
      </c>
      <c r="V15" s="36">
        <v>31</v>
      </c>
      <c r="W15" s="36">
        <v>6</v>
      </c>
      <c r="X15" s="86">
        <f t="shared" si="0"/>
        <v>378</v>
      </c>
      <c r="Y15" s="85"/>
      <c r="Z15" s="85"/>
      <c r="AA15" s="86" t="s">
        <v>182</v>
      </c>
      <c r="AB15" s="73">
        <v>48731</v>
      </c>
      <c r="AC15" s="89"/>
      <c r="AD15" s="89"/>
      <c r="AE15" s="85"/>
      <c r="AF15" s="85"/>
      <c r="AG15" s="85"/>
      <c r="AH15" s="85"/>
      <c r="AI15" s="85"/>
      <c r="AJ15" s="85"/>
      <c r="AK15" s="85"/>
      <c r="AL15" s="88">
        <v>11875500</v>
      </c>
      <c r="AM15" s="86" t="s">
        <v>401</v>
      </c>
      <c r="AN15" s="144">
        <v>45839</v>
      </c>
      <c r="AO15" s="78"/>
      <c r="AP15" s="78"/>
      <c r="AQ15" s="78"/>
      <c r="AR15" s="80" t="s">
        <v>192</v>
      </c>
      <c r="AS15" s="78"/>
      <c r="AT15" s="88">
        <v>1166767875</v>
      </c>
      <c r="AU15" s="88">
        <v>641277000</v>
      </c>
      <c r="AV15" s="88">
        <v>380016000</v>
      </c>
      <c r="AW15" s="88">
        <v>47502000</v>
      </c>
      <c r="AX15" s="88">
        <v>97972875</v>
      </c>
      <c r="AY15" s="138" t="s">
        <v>450</v>
      </c>
    </row>
    <row r="16" spans="1:51" s="91" customFormat="1" ht="96" customHeight="1">
      <c r="A16" s="36">
        <v>6</v>
      </c>
      <c r="B16" s="39" t="s">
        <v>248</v>
      </c>
      <c r="C16" s="146">
        <v>24932</v>
      </c>
      <c r="D16" s="154"/>
      <c r="E16" s="86" t="s">
        <v>235</v>
      </c>
      <c r="F16" s="86" t="s">
        <v>370</v>
      </c>
      <c r="G16" s="86">
        <v>4.9800000000000004</v>
      </c>
      <c r="H16" s="86">
        <v>0.2</v>
      </c>
      <c r="I16" s="87">
        <v>0.2</v>
      </c>
      <c r="J16" s="86"/>
      <c r="K16" s="86"/>
      <c r="L16" s="86"/>
      <c r="M16" s="87">
        <v>0.25</v>
      </c>
      <c r="N16" s="85"/>
      <c r="O16" s="85"/>
      <c r="P16" s="85"/>
      <c r="Q16" s="85"/>
      <c r="R16" s="88">
        <v>18064800.000000004</v>
      </c>
      <c r="S16" s="85"/>
      <c r="T16" s="85"/>
      <c r="U16" s="146">
        <v>32905</v>
      </c>
      <c r="V16" s="36">
        <v>32</v>
      </c>
      <c r="W16" s="143">
        <v>2</v>
      </c>
      <c r="X16" s="86">
        <f t="shared" si="0"/>
        <v>386</v>
      </c>
      <c r="Y16" s="85"/>
      <c r="Z16" s="85"/>
      <c r="AA16" s="86" t="s">
        <v>35</v>
      </c>
      <c r="AB16" s="73">
        <v>47604</v>
      </c>
      <c r="AC16" s="89"/>
      <c r="AD16" s="89"/>
      <c r="AE16" s="85"/>
      <c r="AF16" s="85"/>
      <c r="AG16" s="85"/>
      <c r="AH16" s="85"/>
      <c r="AI16" s="85"/>
      <c r="AJ16" s="85"/>
      <c r="AK16" s="85"/>
      <c r="AL16" s="88">
        <v>18064800.000000004</v>
      </c>
      <c r="AM16" s="86" t="s">
        <v>402</v>
      </c>
      <c r="AN16" s="144">
        <v>45839</v>
      </c>
      <c r="AO16" s="78"/>
      <c r="AP16" s="78"/>
      <c r="AQ16" s="78"/>
      <c r="AR16" s="80" t="s">
        <v>192</v>
      </c>
      <c r="AS16" s="78"/>
      <c r="AT16" s="88">
        <v>1729704600.0000005</v>
      </c>
      <c r="AU16" s="88">
        <v>1047758400.0000002</v>
      </c>
      <c r="AV16" s="88">
        <v>451620000.00000012</v>
      </c>
      <c r="AW16" s="88">
        <v>72259200.000000015</v>
      </c>
      <c r="AX16" s="88">
        <v>158067000.00000003</v>
      </c>
      <c r="AY16" s="138" t="s">
        <v>449</v>
      </c>
    </row>
    <row r="17" spans="1:51" s="91" customFormat="1" ht="96" customHeight="1">
      <c r="A17" s="36">
        <v>7</v>
      </c>
      <c r="B17" s="19" t="s">
        <v>249</v>
      </c>
      <c r="C17" s="146"/>
      <c r="D17" s="146">
        <v>26864</v>
      </c>
      <c r="E17" s="86" t="s">
        <v>272</v>
      </c>
      <c r="F17" s="86" t="s">
        <v>370</v>
      </c>
      <c r="G17" s="86">
        <v>4.6500000000000004</v>
      </c>
      <c r="H17" s="86">
        <v>0.2</v>
      </c>
      <c r="I17" s="86"/>
      <c r="J17" s="86"/>
      <c r="K17" s="86"/>
      <c r="L17" s="86"/>
      <c r="M17" s="87">
        <v>0.25</v>
      </c>
      <c r="N17" s="85"/>
      <c r="O17" s="85"/>
      <c r="P17" s="85"/>
      <c r="Q17" s="85"/>
      <c r="R17" s="88">
        <v>14186250.000000002</v>
      </c>
      <c r="S17" s="85"/>
      <c r="T17" s="85"/>
      <c r="U17" s="146">
        <v>34943</v>
      </c>
      <c r="V17" s="36">
        <v>29</v>
      </c>
      <c r="W17" s="36">
        <v>10</v>
      </c>
      <c r="X17" s="86">
        <f t="shared" si="0"/>
        <v>358</v>
      </c>
      <c r="Y17" s="85"/>
      <c r="Z17" s="85"/>
      <c r="AA17" s="86" t="s">
        <v>40</v>
      </c>
      <c r="AB17" s="73">
        <v>48427</v>
      </c>
      <c r="AC17" s="89"/>
      <c r="AD17" s="89"/>
      <c r="AE17" s="85"/>
      <c r="AF17" s="85"/>
      <c r="AG17" s="85"/>
      <c r="AH17" s="85"/>
      <c r="AI17" s="85"/>
      <c r="AJ17" s="85"/>
      <c r="AK17" s="85"/>
      <c r="AL17" s="88">
        <v>14186250.000000002</v>
      </c>
      <c r="AM17" s="86" t="s">
        <v>403</v>
      </c>
      <c r="AN17" s="144">
        <v>45839</v>
      </c>
      <c r="AO17" s="78"/>
      <c r="AP17" s="78"/>
      <c r="AQ17" s="78"/>
      <c r="AR17" s="80" t="s">
        <v>192</v>
      </c>
      <c r="AS17" s="78"/>
      <c r="AT17" s="88">
        <v>1354786875.0000002</v>
      </c>
      <c r="AU17" s="88">
        <v>766057500.00000012</v>
      </c>
      <c r="AV17" s="88">
        <v>425587500.00000006</v>
      </c>
      <c r="AW17" s="88">
        <v>56745000.000000007</v>
      </c>
      <c r="AX17" s="88">
        <v>106396875.00000001</v>
      </c>
      <c r="AY17" s="138" t="s">
        <v>449</v>
      </c>
    </row>
    <row r="18" spans="1:51" s="91" customFormat="1" ht="96" customHeight="1">
      <c r="A18" s="36">
        <v>8</v>
      </c>
      <c r="B18" s="19" t="s">
        <v>250</v>
      </c>
      <c r="C18" s="146" t="s">
        <v>267</v>
      </c>
      <c r="D18" s="154"/>
      <c r="E18" s="86" t="s">
        <v>273</v>
      </c>
      <c r="F18" s="86" t="s">
        <v>282</v>
      </c>
      <c r="G18" s="86">
        <v>5.42</v>
      </c>
      <c r="H18" s="86">
        <v>0.3</v>
      </c>
      <c r="I18" s="86"/>
      <c r="J18" s="86"/>
      <c r="K18" s="86"/>
      <c r="L18" s="86"/>
      <c r="M18" s="87">
        <v>0.25</v>
      </c>
      <c r="N18" s="85"/>
      <c r="O18" s="85"/>
      <c r="P18" s="85"/>
      <c r="Q18" s="85"/>
      <c r="R18" s="88">
        <v>16731000</v>
      </c>
      <c r="S18" s="85"/>
      <c r="T18" s="85"/>
      <c r="U18" s="146">
        <v>33878</v>
      </c>
      <c r="V18" s="36">
        <v>32</v>
      </c>
      <c r="W18" s="36">
        <v>9</v>
      </c>
      <c r="X18" s="86">
        <f t="shared" si="0"/>
        <v>393</v>
      </c>
      <c r="Y18" s="85"/>
      <c r="Z18" s="85"/>
      <c r="AA18" s="86" t="s">
        <v>35</v>
      </c>
      <c r="AB18" s="73">
        <v>46966</v>
      </c>
      <c r="AC18" s="89"/>
      <c r="AD18" s="89"/>
      <c r="AE18" s="85"/>
      <c r="AF18" s="85"/>
      <c r="AG18" s="85"/>
      <c r="AH18" s="85"/>
      <c r="AI18" s="85"/>
      <c r="AJ18" s="85"/>
      <c r="AK18" s="85"/>
      <c r="AL18" s="88">
        <v>16731000</v>
      </c>
      <c r="AM18" s="86" t="s">
        <v>404</v>
      </c>
      <c r="AN18" s="144">
        <v>45839</v>
      </c>
      <c r="AO18" s="78"/>
      <c r="AP18" s="78"/>
      <c r="AQ18" s="78"/>
      <c r="AR18" s="80" t="s">
        <v>192</v>
      </c>
      <c r="AS18" s="78"/>
      <c r="AT18" s="88">
        <v>1129342500</v>
      </c>
      <c r="AU18" s="88">
        <v>619047000</v>
      </c>
      <c r="AV18" s="88">
        <v>292792500</v>
      </c>
      <c r="AW18" s="88">
        <v>66924000</v>
      </c>
      <c r="AX18" s="88">
        <v>150579000</v>
      </c>
      <c r="AY18" s="138" t="s">
        <v>449</v>
      </c>
    </row>
    <row r="19" spans="1:51" s="91" customFormat="1" ht="95.25" customHeight="1">
      <c r="A19" s="36">
        <v>9</v>
      </c>
      <c r="B19" s="39" t="s">
        <v>251</v>
      </c>
      <c r="C19" s="146" t="s">
        <v>268</v>
      </c>
      <c r="D19" s="154"/>
      <c r="E19" s="86" t="s">
        <v>293</v>
      </c>
      <c r="F19" s="86" t="s">
        <v>451</v>
      </c>
      <c r="G19" s="86">
        <v>4.9800000000000004</v>
      </c>
      <c r="H19" s="86"/>
      <c r="I19" s="87">
        <v>0.05</v>
      </c>
      <c r="J19" s="86"/>
      <c r="K19" s="86"/>
      <c r="L19" s="86"/>
      <c r="M19" s="87"/>
      <c r="N19" s="85"/>
      <c r="O19" s="85"/>
      <c r="P19" s="85"/>
      <c r="Q19" s="85"/>
      <c r="R19" s="88">
        <v>12235860</v>
      </c>
      <c r="S19" s="85"/>
      <c r="T19" s="85"/>
      <c r="U19" s="146">
        <v>35704</v>
      </c>
      <c r="V19" s="36">
        <v>27</v>
      </c>
      <c r="W19" s="36">
        <v>9</v>
      </c>
      <c r="X19" s="86">
        <f t="shared" si="0"/>
        <v>333</v>
      </c>
      <c r="Y19" s="85"/>
      <c r="Z19" s="85"/>
      <c r="AA19" s="86" t="s">
        <v>35</v>
      </c>
      <c r="AB19" s="73">
        <v>47453</v>
      </c>
      <c r="AC19" s="89"/>
      <c r="AD19" s="89"/>
      <c r="AE19" s="85"/>
      <c r="AF19" s="85"/>
      <c r="AG19" s="85"/>
      <c r="AH19" s="85"/>
      <c r="AI19" s="85"/>
      <c r="AJ19" s="85"/>
      <c r="AK19" s="85"/>
      <c r="AL19" s="88">
        <v>12235860</v>
      </c>
      <c r="AM19" s="86" t="s">
        <v>367</v>
      </c>
      <c r="AN19" s="144">
        <v>45839</v>
      </c>
      <c r="AO19" s="78"/>
      <c r="AP19" s="78"/>
      <c r="AQ19" s="78"/>
      <c r="AR19" s="80" t="s">
        <v>192</v>
      </c>
      <c r="AS19" s="78"/>
      <c r="AT19" s="88">
        <v>1052283960</v>
      </c>
      <c r="AU19" s="88">
        <v>648500580</v>
      </c>
      <c r="AV19" s="88">
        <v>275306850</v>
      </c>
      <c r="AW19" s="88">
        <v>48943440</v>
      </c>
      <c r="AX19" s="88">
        <v>79533090</v>
      </c>
      <c r="AY19" s="138" t="s">
        <v>450</v>
      </c>
    </row>
    <row r="20" spans="1:51" s="91" customFormat="1" ht="95.25" customHeight="1">
      <c r="A20" s="36">
        <v>10</v>
      </c>
      <c r="B20" s="19" t="s">
        <v>252</v>
      </c>
      <c r="C20" s="146" t="s">
        <v>269</v>
      </c>
      <c r="D20" s="154"/>
      <c r="E20" s="86" t="s">
        <v>231</v>
      </c>
      <c r="F20" s="86" t="s">
        <v>283</v>
      </c>
      <c r="G20" s="86">
        <v>4.9800000000000004</v>
      </c>
      <c r="H20" s="86">
        <v>0.3</v>
      </c>
      <c r="I20" s="86"/>
      <c r="J20" s="86"/>
      <c r="K20" s="86"/>
      <c r="L20" s="86"/>
      <c r="M20" s="87">
        <v>0.25</v>
      </c>
      <c r="N20" s="85"/>
      <c r="O20" s="85"/>
      <c r="P20" s="85"/>
      <c r="Q20" s="85"/>
      <c r="R20" s="88">
        <v>15444000</v>
      </c>
      <c r="S20" s="85"/>
      <c r="T20" s="85"/>
      <c r="U20" s="146">
        <v>36069</v>
      </c>
      <c r="V20" s="36">
        <v>26</v>
      </c>
      <c r="W20" s="36">
        <v>9</v>
      </c>
      <c r="X20" s="86">
        <f t="shared" si="0"/>
        <v>321</v>
      </c>
      <c r="Y20" s="85"/>
      <c r="Z20" s="85"/>
      <c r="AA20" s="86" t="s">
        <v>35</v>
      </c>
      <c r="AB20" s="73">
        <v>47849</v>
      </c>
      <c r="AC20" s="89"/>
      <c r="AD20" s="89"/>
      <c r="AE20" s="85"/>
      <c r="AF20" s="85"/>
      <c r="AG20" s="85"/>
      <c r="AH20" s="85"/>
      <c r="AI20" s="85"/>
      <c r="AJ20" s="85"/>
      <c r="AK20" s="85"/>
      <c r="AL20" s="88">
        <v>15444000</v>
      </c>
      <c r="AM20" s="86" t="s">
        <v>360</v>
      </c>
      <c r="AN20" s="144">
        <v>45839</v>
      </c>
      <c r="AO20" s="78"/>
      <c r="AP20" s="78"/>
      <c r="AQ20" s="78"/>
      <c r="AR20" s="80" t="s">
        <v>192</v>
      </c>
      <c r="AS20" s="78"/>
      <c r="AT20" s="88">
        <v>1328184000</v>
      </c>
      <c r="AU20" s="88">
        <v>833976000</v>
      </c>
      <c r="AV20" s="88">
        <v>339768000</v>
      </c>
      <c r="AW20" s="88">
        <v>61776000</v>
      </c>
      <c r="AX20" s="88">
        <v>92664000</v>
      </c>
      <c r="AY20" s="138" t="s">
        <v>449</v>
      </c>
    </row>
    <row r="21" spans="1:51" s="91" customFormat="1" ht="95.25" customHeight="1">
      <c r="A21" s="36">
        <v>11</v>
      </c>
      <c r="B21" s="19" t="s">
        <v>253</v>
      </c>
      <c r="C21" s="146"/>
      <c r="D21" s="146">
        <v>26385</v>
      </c>
      <c r="E21" s="86" t="s">
        <v>235</v>
      </c>
      <c r="F21" s="86" t="s">
        <v>284</v>
      </c>
      <c r="G21" s="86">
        <v>4.9800000000000004</v>
      </c>
      <c r="H21" s="86">
        <v>0.2</v>
      </c>
      <c r="I21" s="87">
        <v>0.08</v>
      </c>
      <c r="J21" s="87">
        <v>0.08</v>
      </c>
      <c r="K21" s="86"/>
      <c r="L21" s="87">
        <v>0.25</v>
      </c>
      <c r="M21" s="87">
        <v>0.25</v>
      </c>
      <c r="N21" s="85"/>
      <c r="O21" s="85"/>
      <c r="P21" s="85"/>
      <c r="Q21" s="85"/>
      <c r="R21" s="88">
        <v>20624460</v>
      </c>
      <c r="S21" s="85"/>
      <c r="T21" s="85"/>
      <c r="U21" s="146">
        <v>34060</v>
      </c>
      <c r="V21" s="36">
        <v>32</v>
      </c>
      <c r="W21" s="36">
        <v>3</v>
      </c>
      <c r="X21" s="86">
        <f t="shared" si="0"/>
        <v>387</v>
      </c>
      <c r="Y21" s="85"/>
      <c r="Z21" s="85"/>
      <c r="AA21" s="86" t="s">
        <v>180</v>
      </c>
      <c r="AB21" s="73">
        <v>47696</v>
      </c>
      <c r="AC21" s="89"/>
      <c r="AD21" s="89"/>
      <c r="AE21" s="85"/>
      <c r="AF21" s="85"/>
      <c r="AG21" s="85"/>
      <c r="AH21" s="85"/>
      <c r="AI21" s="85"/>
      <c r="AJ21" s="85"/>
      <c r="AK21" s="85"/>
      <c r="AL21" s="88">
        <v>20624460</v>
      </c>
      <c r="AM21" s="86" t="s">
        <v>355</v>
      </c>
      <c r="AN21" s="144">
        <v>45839</v>
      </c>
      <c r="AO21" s="78"/>
      <c r="AP21" s="78"/>
      <c r="AQ21" s="78"/>
      <c r="AR21" s="80" t="s">
        <v>192</v>
      </c>
      <c r="AS21" s="78"/>
      <c r="AT21" s="88">
        <v>1830420825</v>
      </c>
      <c r="AU21" s="88">
        <v>1113720840</v>
      </c>
      <c r="AV21" s="88">
        <v>453738120</v>
      </c>
      <c r="AW21" s="88">
        <v>82497840</v>
      </c>
      <c r="AX21" s="88">
        <v>180464025</v>
      </c>
      <c r="AY21" s="138" t="s">
        <v>455</v>
      </c>
    </row>
    <row r="22" spans="1:51" s="91" customFormat="1" ht="95.25" customHeight="1">
      <c r="A22" s="36">
        <v>12</v>
      </c>
      <c r="B22" s="39" t="s">
        <v>254</v>
      </c>
      <c r="C22" s="146">
        <v>26004</v>
      </c>
      <c r="D22" s="154"/>
      <c r="E22" s="86" t="s">
        <v>274</v>
      </c>
      <c r="F22" s="86" t="s">
        <v>285</v>
      </c>
      <c r="G22" s="86">
        <v>4.74</v>
      </c>
      <c r="H22" s="86">
        <v>0.3</v>
      </c>
      <c r="I22" s="86"/>
      <c r="J22" s="86"/>
      <c r="K22" s="86"/>
      <c r="L22" s="86"/>
      <c r="M22" s="87">
        <v>0.25</v>
      </c>
      <c r="N22" s="85"/>
      <c r="O22" s="85"/>
      <c r="P22" s="85"/>
      <c r="Q22" s="85"/>
      <c r="R22" s="88">
        <v>14742000</v>
      </c>
      <c r="S22" s="85"/>
      <c r="T22" s="85"/>
      <c r="U22" s="146">
        <v>36982</v>
      </c>
      <c r="V22" s="36">
        <v>24</v>
      </c>
      <c r="W22" s="36">
        <v>3</v>
      </c>
      <c r="X22" s="86">
        <f t="shared" si="0"/>
        <v>291</v>
      </c>
      <c r="Y22" s="85"/>
      <c r="Z22" s="85"/>
      <c r="AA22" s="86" t="s">
        <v>35</v>
      </c>
      <c r="AB22" s="73">
        <v>48670</v>
      </c>
      <c r="AC22" s="89"/>
      <c r="AD22" s="89"/>
      <c r="AE22" s="85"/>
      <c r="AF22" s="85"/>
      <c r="AG22" s="85"/>
      <c r="AH22" s="85"/>
      <c r="AI22" s="85"/>
      <c r="AJ22" s="85"/>
      <c r="AK22" s="85"/>
      <c r="AL22" s="88">
        <v>14742000</v>
      </c>
      <c r="AM22" s="86" t="s">
        <v>375</v>
      </c>
      <c r="AN22" s="144">
        <v>45839</v>
      </c>
      <c r="AO22" s="78"/>
      <c r="AP22" s="78"/>
      <c r="AQ22" s="78"/>
      <c r="AR22" s="80" t="s">
        <v>192</v>
      </c>
      <c r="AS22" s="78"/>
      <c r="AT22" s="88">
        <v>1396804500</v>
      </c>
      <c r="AU22" s="88">
        <v>796068000</v>
      </c>
      <c r="AV22" s="88">
        <v>471744000</v>
      </c>
      <c r="AW22" s="88">
        <v>58968000</v>
      </c>
      <c r="AX22" s="88">
        <v>70024500</v>
      </c>
      <c r="AY22" s="138" t="s">
        <v>449</v>
      </c>
    </row>
    <row r="23" spans="1:51" s="91" customFormat="1" ht="95.25" customHeight="1">
      <c r="A23" s="36">
        <v>13</v>
      </c>
      <c r="B23" s="19" t="s">
        <v>255</v>
      </c>
      <c r="C23" s="146">
        <v>26367</v>
      </c>
      <c r="D23" s="154"/>
      <c r="E23" s="86" t="s">
        <v>295</v>
      </c>
      <c r="F23" s="86" t="s">
        <v>286</v>
      </c>
      <c r="G23" s="86">
        <v>4.9800000000000004</v>
      </c>
      <c r="H23" s="86"/>
      <c r="I23" s="86"/>
      <c r="J23" s="86"/>
      <c r="K23" s="86"/>
      <c r="L23" s="86"/>
      <c r="M23" s="87">
        <v>0.25</v>
      </c>
      <c r="N23" s="85"/>
      <c r="O23" s="85"/>
      <c r="P23" s="85"/>
      <c r="Q23" s="85"/>
      <c r="R23" s="88">
        <v>14566500.000000002</v>
      </c>
      <c r="S23" s="85"/>
      <c r="T23" s="85"/>
      <c r="U23" s="146">
        <v>33482</v>
      </c>
      <c r="V23" s="36">
        <v>33</v>
      </c>
      <c r="W23" s="36">
        <v>0</v>
      </c>
      <c r="X23" s="86">
        <f t="shared" si="0"/>
        <v>396</v>
      </c>
      <c r="Y23" s="85"/>
      <c r="Z23" s="85"/>
      <c r="AA23" s="86" t="s">
        <v>35</v>
      </c>
      <c r="AB23" s="73">
        <v>49035</v>
      </c>
      <c r="AC23" s="89"/>
      <c r="AD23" s="89"/>
      <c r="AE23" s="85"/>
      <c r="AF23" s="85"/>
      <c r="AG23" s="85"/>
      <c r="AH23" s="85"/>
      <c r="AI23" s="85"/>
      <c r="AJ23" s="85"/>
      <c r="AK23" s="85"/>
      <c r="AL23" s="88">
        <v>14566500.000000002</v>
      </c>
      <c r="AM23" s="86" t="s">
        <v>355</v>
      </c>
      <c r="AN23" s="144">
        <v>45839</v>
      </c>
      <c r="AO23" s="78"/>
      <c r="AP23" s="78"/>
      <c r="AQ23" s="78"/>
      <c r="AR23" s="80" t="s">
        <v>192</v>
      </c>
      <c r="AS23" s="78"/>
      <c r="AT23" s="88">
        <v>1500349500.0000002</v>
      </c>
      <c r="AU23" s="88">
        <v>786591000.00000012</v>
      </c>
      <c r="AV23" s="88">
        <v>524394000.00000006</v>
      </c>
      <c r="AW23" s="88">
        <v>58266000.000000007</v>
      </c>
      <c r="AX23" s="88">
        <v>131098500.00000001</v>
      </c>
      <c r="AY23" s="138" t="s">
        <v>450</v>
      </c>
    </row>
    <row r="24" spans="1:51" s="91" customFormat="1" ht="95.25" customHeight="1">
      <c r="A24" s="36">
        <v>14</v>
      </c>
      <c r="B24" s="19" t="s">
        <v>256</v>
      </c>
      <c r="C24" s="146">
        <v>24007</v>
      </c>
      <c r="D24" s="154"/>
      <c r="E24" s="86" t="s">
        <v>294</v>
      </c>
      <c r="F24" s="86" t="s">
        <v>286</v>
      </c>
      <c r="G24" s="86">
        <v>4.9800000000000004</v>
      </c>
      <c r="H24" s="86"/>
      <c r="I24" s="87">
        <v>0.05</v>
      </c>
      <c r="J24" s="86"/>
      <c r="K24" s="86"/>
      <c r="L24" s="86"/>
      <c r="M24" s="87">
        <v>0.25</v>
      </c>
      <c r="N24" s="85"/>
      <c r="O24" s="85"/>
      <c r="P24" s="85"/>
      <c r="Q24" s="85"/>
      <c r="R24" s="88">
        <v>15294825</v>
      </c>
      <c r="S24" s="85"/>
      <c r="T24" s="85"/>
      <c r="U24" s="146">
        <v>35855</v>
      </c>
      <c r="V24" s="36">
        <v>27</v>
      </c>
      <c r="W24" s="36">
        <v>4</v>
      </c>
      <c r="X24" s="86">
        <f t="shared" si="0"/>
        <v>328</v>
      </c>
      <c r="Y24" s="85"/>
      <c r="Z24" s="85"/>
      <c r="AA24" s="86" t="s">
        <v>172</v>
      </c>
      <c r="AB24" s="73">
        <v>46569</v>
      </c>
      <c r="AC24" s="89"/>
      <c r="AD24" s="89"/>
      <c r="AE24" s="85"/>
      <c r="AF24" s="85"/>
      <c r="AG24" s="85"/>
      <c r="AH24" s="85"/>
      <c r="AI24" s="85"/>
      <c r="AJ24" s="85"/>
      <c r="AK24" s="85"/>
      <c r="AL24" s="88">
        <v>15294825</v>
      </c>
      <c r="AM24" s="86" t="s">
        <v>405</v>
      </c>
      <c r="AN24" s="144">
        <v>45839</v>
      </c>
      <c r="AO24" s="78"/>
      <c r="AP24" s="78"/>
      <c r="AQ24" s="78"/>
      <c r="AR24" s="80" t="s">
        <v>192</v>
      </c>
      <c r="AS24" s="78"/>
      <c r="AT24" s="88">
        <v>676796006.25</v>
      </c>
      <c r="AU24" s="88">
        <v>367075800</v>
      </c>
      <c r="AV24" s="88">
        <v>152948250</v>
      </c>
      <c r="AW24" s="88">
        <v>61179300</v>
      </c>
      <c r="AX24" s="88">
        <v>95592656.25</v>
      </c>
      <c r="AY24" s="138" t="s">
        <v>450</v>
      </c>
    </row>
    <row r="25" spans="1:51" s="91" customFormat="1" ht="95.25" customHeight="1">
      <c r="A25" s="36">
        <v>15</v>
      </c>
      <c r="B25" s="19" t="s">
        <v>257</v>
      </c>
      <c r="C25" s="146"/>
      <c r="D25" s="146">
        <v>25418</v>
      </c>
      <c r="E25" s="86" t="s">
        <v>230</v>
      </c>
      <c r="F25" s="86" t="s">
        <v>287</v>
      </c>
      <c r="G25" s="86">
        <v>4.9800000000000004</v>
      </c>
      <c r="H25" s="86"/>
      <c r="I25" s="87">
        <v>7.0000000000000007E-2</v>
      </c>
      <c r="J25" s="86"/>
      <c r="K25" s="86"/>
      <c r="L25" s="86"/>
      <c r="M25" s="87">
        <v>0.25</v>
      </c>
      <c r="N25" s="85"/>
      <c r="O25" s="85"/>
      <c r="P25" s="85"/>
      <c r="Q25" s="85"/>
      <c r="R25" s="88">
        <v>15586155.000000002</v>
      </c>
      <c r="S25" s="85"/>
      <c r="T25" s="85"/>
      <c r="U25" s="146">
        <v>34151</v>
      </c>
      <c r="V25" s="36">
        <v>32</v>
      </c>
      <c r="W25" s="36">
        <v>0</v>
      </c>
      <c r="X25" s="86">
        <f t="shared" si="0"/>
        <v>384</v>
      </c>
      <c r="Y25" s="85"/>
      <c r="Z25" s="85"/>
      <c r="AA25" s="86" t="s">
        <v>32</v>
      </c>
      <c r="AB25" s="73">
        <v>46266</v>
      </c>
      <c r="AC25" s="89"/>
      <c r="AD25" s="89"/>
      <c r="AE25" s="85"/>
      <c r="AF25" s="85"/>
      <c r="AG25" s="85"/>
      <c r="AH25" s="85"/>
      <c r="AI25" s="85"/>
      <c r="AJ25" s="85"/>
      <c r="AK25" s="85"/>
      <c r="AL25" s="88">
        <v>15586155.000000002</v>
      </c>
      <c r="AM25" s="86" t="s">
        <v>365</v>
      </c>
      <c r="AN25" s="144">
        <v>45839</v>
      </c>
      <c r="AO25" s="78"/>
      <c r="AP25" s="78"/>
      <c r="AQ25" s="78"/>
      <c r="AR25" s="80" t="s">
        <v>192</v>
      </c>
      <c r="AS25" s="78"/>
      <c r="AT25" s="88">
        <v>218206170.00000003</v>
      </c>
      <c r="AU25" s="88">
        <v>218206170.00000003</v>
      </c>
      <c r="AV25" s="88">
        <v>0</v>
      </c>
      <c r="AW25" s="88">
        <v>0</v>
      </c>
      <c r="AX25" s="88">
        <v>0</v>
      </c>
      <c r="AY25" s="138" t="s">
        <v>450</v>
      </c>
    </row>
    <row r="26" spans="1:51" s="91" customFormat="1" ht="95.25" customHeight="1">
      <c r="A26" s="36">
        <v>16</v>
      </c>
      <c r="B26" s="19" t="s">
        <v>258</v>
      </c>
      <c r="C26" s="146">
        <v>26403</v>
      </c>
      <c r="D26" s="154"/>
      <c r="E26" s="86" t="s">
        <v>275</v>
      </c>
      <c r="F26" s="86" t="s">
        <v>287</v>
      </c>
      <c r="G26" s="86">
        <v>4.6500000000000004</v>
      </c>
      <c r="H26" s="86"/>
      <c r="I26" s="86"/>
      <c r="J26" s="86"/>
      <c r="K26" s="86"/>
      <c r="L26" s="86"/>
      <c r="M26" s="87">
        <v>0.25</v>
      </c>
      <c r="N26" s="85"/>
      <c r="O26" s="85"/>
      <c r="P26" s="85"/>
      <c r="Q26" s="85"/>
      <c r="R26" s="88">
        <v>13601250</v>
      </c>
      <c r="S26" s="85"/>
      <c r="T26" s="85"/>
      <c r="U26" s="146">
        <v>35034</v>
      </c>
      <c r="V26" s="36">
        <v>29</v>
      </c>
      <c r="W26" s="36">
        <v>7</v>
      </c>
      <c r="X26" s="86">
        <f t="shared" si="0"/>
        <v>355</v>
      </c>
      <c r="Y26" s="85"/>
      <c r="Z26" s="85"/>
      <c r="AA26" s="86" t="s">
        <v>35</v>
      </c>
      <c r="AB26" s="73">
        <v>49065</v>
      </c>
      <c r="AC26" s="89"/>
      <c r="AD26" s="89"/>
      <c r="AE26" s="85"/>
      <c r="AF26" s="85"/>
      <c r="AG26" s="85"/>
      <c r="AH26" s="85"/>
      <c r="AI26" s="85"/>
      <c r="AJ26" s="85"/>
      <c r="AK26" s="85"/>
      <c r="AL26" s="88">
        <v>13601250</v>
      </c>
      <c r="AM26" s="86" t="s">
        <v>374</v>
      </c>
      <c r="AN26" s="144">
        <v>45839</v>
      </c>
      <c r="AO26" s="78"/>
      <c r="AP26" s="78"/>
      <c r="AQ26" s="78"/>
      <c r="AR26" s="80" t="s">
        <v>192</v>
      </c>
      <c r="AS26" s="78"/>
      <c r="AT26" s="88">
        <v>1380526875</v>
      </c>
      <c r="AU26" s="88">
        <v>734467500</v>
      </c>
      <c r="AV26" s="88">
        <v>489645000</v>
      </c>
      <c r="AW26" s="88">
        <v>54405000</v>
      </c>
      <c r="AX26" s="88">
        <v>102009375</v>
      </c>
      <c r="AY26" s="138" t="s">
        <v>450</v>
      </c>
    </row>
    <row r="27" spans="1:51" s="91" customFormat="1" ht="95.25" customHeight="1">
      <c r="A27" s="36">
        <v>17</v>
      </c>
      <c r="B27" s="19" t="s">
        <v>259</v>
      </c>
      <c r="C27" s="146">
        <v>26635</v>
      </c>
      <c r="D27" s="154"/>
      <c r="E27" s="86" t="s">
        <v>276</v>
      </c>
      <c r="F27" s="86" t="s">
        <v>288</v>
      </c>
      <c r="G27" s="86">
        <v>4.9800000000000004</v>
      </c>
      <c r="H27" s="86">
        <v>0.3</v>
      </c>
      <c r="I27" s="87">
        <v>0.05</v>
      </c>
      <c r="J27" s="86"/>
      <c r="K27" s="86"/>
      <c r="L27" s="86"/>
      <c r="M27" s="87">
        <v>0.25</v>
      </c>
      <c r="N27" s="85"/>
      <c r="O27" s="85"/>
      <c r="P27" s="85"/>
      <c r="Q27" s="85"/>
      <c r="R27" s="88">
        <v>16172325</v>
      </c>
      <c r="S27" s="85"/>
      <c r="T27" s="85"/>
      <c r="U27" s="146">
        <v>34943</v>
      </c>
      <c r="V27" s="36">
        <v>29</v>
      </c>
      <c r="W27" s="36">
        <v>10</v>
      </c>
      <c r="X27" s="86">
        <f t="shared" si="0"/>
        <v>358</v>
      </c>
      <c r="Y27" s="85"/>
      <c r="Z27" s="85"/>
      <c r="AA27" s="86" t="s">
        <v>35</v>
      </c>
      <c r="AB27" s="73">
        <v>49310</v>
      </c>
      <c r="AC27" s="89"/>
      <c r="AD27" s="89"/>
      <c r="AE27" s="85"/>
      <c r="AF27" s="85"/>
      <c r="AG27" s="85"/>
      <c r="AH27" s="85"/>
      <c r="AI27" s="85"/>
      <c r="AJ27" s="85"/>
      <c r="AK27" s="85"/>
      <c r="AL27" s="88">
        <v>15294825</v>
      </c>
      <c r="AM27" s="86" t="s">
        <v>366</v>
      </c>
      <c r="AN27" s="144">
        <v>45839</v>
      </c>
      <c r="AO27" s="78"/>
      <c r="AP27" s="78"/>
      <c r="AQ27" s="78"/>
      <c r="AR27" s="80" t="s">
        <v>192</v>
      </c>
      <c r="AS27" s="78"/>
      <c r="AT27" s="88">
        <v>1673835637.5</v>
      </c>
      <c r="AU27" s="88">
        <v>825920550</v>
      </c>
      <c r="AV27" s="88">
        <v>581203350</v>
      </c>
      <c r="AW27" s="88">
        <v>61179300</v>
      </c>
      <c r="AX27" s="88">
        <v>114711187.5</v>
      </c>
      <c r="AY27" s="138" t="s">
        <v>449</v>
      </c>
    </row>
    <row r="28" spans="1:51" s="91" customFormat="1" ht="95.25" customHeight="1">
      <c r="A28" s="36">
        <v>18</v>
      </c>
      <c r="B28" s="23" t="s">
        <v>260</v>
      </c>
      <c r="C28" s="146"/>
      <c r="D28" s="146">
        <v>26278</v>
      </c>
      <c r="E28" s="86" t="s">
        <v>276</v>
      </c>
      <c r="F28" s="86" t="s">
        <v>288</v>
      </c>
      <c r="G28" s="86">
        <v>4.9800000000000004</v>
      </c>
      <c r="H28" s="86">
        <v>0.2</v>
      </c>
      <c r="I28" s="87">
        <v>0.09</v>
      </c>
      <c r="J28" s="86"/>
      <c r="K28" s="86"/>
      <c r="L28" s="86"/>
      <c r="M28" s="87">
        <v>0.25</v>
      </c>
      <c r="N28" s="85"/>
      <c r="O28" s="85"/>
      <c r="P28" s="85"/>
      <c r="Q28" s="85"/>
      <c r="R28" s="88">
        <v>16462485.000000002</v>
      </c>
      <c r="S28" s="85"/>
      <c r="T28" s="85"/>
      <c r="U28" s="146">
        <v>32782</v>
      </c>
      <c r="V28" s="36">
        <v>35</v>
      </c>
      <c r="W28" s="36">
        <v>9</v>
      </c>
      <c r="X28" s="86">
        <f t="shared" si="0"/>
        <v>429</v>
      </c>
      <c r="Y28" s="85"/>
      <c r="Z28" s="85"/>
      <c r="AA28" s="86" t="s">
        <v>37</v>
      </c>
      <c r="AB28" s="73">
        <v>47484</v>
      </c>
      <c r="AC28" s="89"/>
      <c r="AD28" s="89"/>
      <c r="AE28" s="85"/>
      <c r="AF28" s="85"/>
      <c r="AG28" s="85"/>
      <c r="AH28" s="85"/>
      <c r="AI28" s="85"/>
      <c r="AJ28" s="85"/>
      <c r="AK28" s="85"/>
      <c r="AL28" s="88">
        <v>15877485</v>
      </c>
      <c r="AM28" s="86" t="s">
        <v>361</v>
      </c>
      <c r="AN28" s="144">
        <v>45839</v>
      </c>
      <c r="AO28" s="78"/>
      <c r="AP28" s="78"/>
      <c r="AQ28" s="78"/>
      <c r="AR28" s="80" t="s">
        <v>192</v>
      </c>
      <c r="AS28" s="78"/>
      <c r="AT28" s="88">
        <v>1498086135.0000002</v>
      </c>
      <c r="AU28" s="88">
        <v>857384190</v>
      </c>
      <c r="AV28" s="88">
        <v>357243412.5</v>
      </c>
      <c r="AW28" s="88">
        <v>63509940</v>
      </c>
      <c r="AX28" s="88">
        <v>166713592.5</v>
      </c>
      <c r="AY28" s="138" t="s">
        <v>449</v>
      </c>
    </row>
    <row r="29" spans="1:51" s="91" customFormat="1" ht="95.25" customHeight="1">
      <c r="A29" s="36">
        <v>19</v>
      </c>
      <c r="B29" s="23" t="s">
        <v>261</v>
      </c>
      <c r="C29" s="146"/>
      <c r="D29" s="146">
        <v>25238</v>
      </c>
      <c r="E29" s="86" t="s">
        <v>277</v>
      </c>
      <c r="F29" s="86" t="s">
        <v>289</v>
      </c>
      <c r="G29" s="86">
        <v>6.44</v>
      </c>
      <c r="H29" s="86">
        <v>0.3</v>
      </c>
      <c r="I29" s="86"/>
      <c r="J29" s="86"/>
      <c r="K29" s="86"/>
      <c r="L29" s="86"/>
      <c r="M29" s="87"/>
      <c r="N29" s="85"/>
      <c r="O29" s="85"/>
      <c r="P29" s="85"/>
      <c r="Q29" s="85"/>
      <c r="R29" s="88">
        <v>15771600</v>
      </c>
      <c r="S29" s="85"/>
      <c r="T29" s="85"/>
      <c r="U29" s="146">
        <v>34366</v>
      </c>
      <c r="V29" s="36">
        <v>31</v>
      </c>
      <c r="W29" s="36">
        <v>5</v>
      </c>
      <c r="X29" s="86">
        <f t="shared" si="0"/>
        <v>377</v>
      </c>
      <c r="Y29" s="85"/>
      <c r="Z29" s="85"/>
      <c r="AA29" s="86" t="s">
        <v>176</v>
      </c>
      <c r="AB29" s="73">
        <v>45962</v>
      </c>
      <c r="AC29" s="89"/>
      <c r="AD29" s="89"/>
      <c r="AE29" s="85"/>
      <c r="AF29" s="85"/>
      <c r="AG29" s="85"/>
      <c r="AH29" s="85"/>
      <c r="AI29" s="85"/>
      <c r="AJ29" s="85"/>
      <c r="AK29" s="85"/>
      <c r="AL29" s="88">
        <v>16567200</v>
      </c>
      <c r="AM29" s="86" t="s">
        <v>406</v>
      </c>
      <c r="AN29" s="144">
        <v>45839</v>
      </c>
      <c r="AO29" s="78"/>
      <c r="AP29" s="78"/>
      <c r="AQ29" s="78"/>
      <c r="AR29" s="80" t="s">
        <v>192</v>
      </c>
      <c r="AS29" s="78"/>
      <c r="AT29" s="88">
        <v>63086400</v>
      </c>
      <c r="AU29" s="88">
        <v>66268800</v>
      </c>
      <c r="AV29" s="88">
        <v>0</v>
      </c>
      <c r="AW29" s="88">
        <v>0</v>
      </c>
      <c r="AX29" s="88">
        <v>0</v>
      </c>
      <c r="AY29" s="138" t="s">
        <v>449</v>
      </c>
    </row>
    <row r="30" spans="1:51" s="91" customFormat="1" ht="95.25" customHeight="1">
      <c r="A30" s="36">
        <v>20</v>
      </c>
      <c r="B30" s="23" t="s">
        <v>262</v>
      </c>
      <c r="C30" s="146">
        <v>24200</v>
      </c>
      <c r="D30" s="154"/>
      <c r="E30" s="86" t="s">
        <v>278</v>
      </c>
      <c r="F30" s="86" t="s">
        <v>290</v>
      </c>
      <c r="G30" s="86">
        <v>4.9800000000000004</v>
      </c>
      <c r="H30" s="86"/>
      <c r="I30" s="87">
        <v>0.11</v>
      </c>
      <c r="J30" s="86"/>
      <c r="K30" s="86"/>
      <c r="L30" s="86"/>
      <c r="M30" s="87"/>
      <c r="N30" s="85"/>
      <c r="O30" s="85"/>
      <c r="P30" s="85"/>
      <c r="Q30" s="85"/>
      <c r="R30" s="88">
        <v>12935052.000000002</v>
      </c>
      <c r="S30" s="85"/>
      <c r="T30" s="85"/>
      <c r="U30" s="146">
        <v>30926</v>
      </c>
      <c r="V30" s="36">
        <v>40</v>
      </c>
      <c r="W30" s="36">
        <v>10</v>
      </c>
      <c r="X30" s="86">
        <f t="shared" si="0"/>
        <v>490</v>
      </c>
      <c r="Y30" s="85"/>
      <c r="Z30" s="85"/>
      <c r="AA30" s="86" t="s">
        <v>35</v>
      </c>
      <c r="AB30" s="73">
        <v>46874</v>
      </c>
      <c r="AC30" s="89"/>
      <c r="AD30" s="89"/>
      <c r="AE30" s="85"/>
      <c r="AF30" s="85"/>
      <c r="AG30" s="85"/>
      <c r="AH30" s="85"/>
      <c r="AI30" s="85"/>
      <c r="AJ30" s="85"/>
      <c r="AK30" s="85"/>
      <c r="AL30" s="88">
        <v>12935052.000000002</v>
      </c>
      <c r="AM30" s="86" t="s">
        <v>407</v>
      </c>
      <c r="AN30" s="144">
        <v>45839</v>
      </c>
      <c r="AO30" s="78"/>
      <c r="AP30" s="78"/>
      <c r="AQ30" s="78"/>
      <c r="AR30" s="80" t="s">
        <v>192</v>
      </c>
      <c r="AS30" s="78"/>
      <c r="AT30" s="88">
        <v>853713432.00000012</v>
      </c>
      <c r="AU30" s="88">
        <v>439791768.00000006</v>
      </c>
      <c r="AV30" s="88">
        <v>194025780.00000003</v>
      </c>
      <c r="AW30" s="88">
        <v>51740208.000000007</v>
      </c>
      <c r="AX30" s="88">
        <v>168155676.00000003</v>
      </c>
      <c r="AY30" s="138" t="s">
        <v>450</v>
      </c>
    </row>
    <row r="31" spans="1:51" s="91" customFormat="1" ht="95.25" customHeight="1">
      <c r="A31" s="36">
        <v>21</v>
      </c>
      <c r="B31" s="23" t="s">
        <v>263</v>
      </c>
      <c r="C31" s="146"/>
      <c r="D31" s="146">
        <v>25784</v>
      </c>
      <c r="E31" s="86" t="s">
        <v>279</v>
      </c>
      <c r="F31" s="86" t="s">
        <v>290</v>
      </c>
      <c r="G31" s="86">
        <v>4.9800000000000004</v>
      </c>
      <c r="H31" s="86"/>
      <c r="I31" s="86"/>
      <c r="J31" s="86"/>
      <c r="K31" s="86"/>
      <c r="L31" s="86"/>
      <c r="M31" s="87"/>
      <c r="N31" s="85"/>
      <c r="O31" s="85"/>
      <c r="P31" s="85"/>
      <c r="Q31" s="85"/>
      <c r="R31" s="88">
        <v>11653200.000000002</v>
      </c>
      <c r="S31" s="85"/>
      <c r="T31" s="85"/>
      <c r="U31" s="146">
        <v>34578</v>
      </c>
      <c r="V31" s="36">
        <v>30</v>
      </c>
      <c r="W31" s="36">
        <v>10</v>
      </c>
      <c r="X31" s="86">
        <f t="shared" si="0"/>
        <v>370</v>
      </c>
      <c r="Y31" s="85"/>
      <c r="Z31" s="85"/>
      <c r="AA31" s="86" t="s">
        <v>178</v>
      </c>
      <c r="AB31" s="73">
        <v>46753</v>
      </c>
      <c r="AC31" s="89"/>
      <c r="AD31" s="89"/>
      <c r="AE31" s="85"/>
      <c r="AF31" s="85"/>
      <c r="AG31" s="85"/>
      <c r="AH31" s="85"/>
      <c r="AI31" s="85"/>
      <c r="AJ31" s="85"/>
      <c r="AK31" s="85"/>
      <c r="AL31" s="88">
        <v>11653200.000000002</v>
      </c>
      <c r="AM31" s="86" t="s">
        <v>364</v>
      </c>
      <c r="AN31" s="144">
        <v>45839</v>
      </c>
      <c r="AO31" s="78"/>
      <c r="AP31" s="78"/>
      <c r="AQ31" s="78"/>
      <c r="AR31" s="80" t="s">
        <v>192</v>
      </c>
      <c r="AS31" s="78"/>
      <c r="AT31" s="88">
        <v>635099400.00000012</v>
      </c>
      <c r="AU31" s="88">
        <v>349596000.00000006</v>
      </c>
      <c r="AV31" s="88">
        <v>145665000.00000003</v>
      </c>
      <c r="AW31" s="88">
        <v>46612800.000000007</v>
      </c>
      <c r="AX31" s="88">
        <v>93225600.000000015</v>
      </c>
      <c r="AY31" s="138" t="s">
        <v>450</v>
      </c>
    </row>
    <row r="32" spans="1:51" s="91" customFormat="1" ht="95.25" customHeight="1">
      <c r="A32" s="36">
        <v>22</v>
      </c>
      <c r="B32" s="23" t="s">
        <v>264</v>
      </c>
      <c r="C32" s="146">
        <v>26115</v>
      </c>
      <c r="D32" s="154"/>
      <c r="E32" s="86" t="s">
        <v>296</v>
      </c>
      <c r="F32" s="71" t="s">
        <v>452</v>
      </c>
      <c r="G32" s="86">
        <v>3.65</v>
      </c>
      <c r="H32" s="86">
        <v>0.3</v>
      </c>
      <c r="I32" s="86"/>
      <c r="J32" s="86"/>
      <c r="K32" s="86"/>
      <c r="L32" s="86"/>
      <c r="M32" s="87">
        <v>0.25</v>
      </c>
      <c r="N32" s="85"/>
      <c r="O32" s="85"/>
      <c r="P32" s="85"/>
      <c r="Q32" s="85"/>
      <c r="R32" s="88">
        <v>11553750</v>
      </c>
      <c r="S32" s="85"/>
      <c r="T32" s="85"/>
      <c r="U32" s="146">
        <v>36831</v>
      </c>
      <c r="V32" s="36">
        <v>24</v>
      </c>
      <c r="W32" s="36">
        <v>8</v>
      </c>
      <c r="X32" s="86">
        <f t="shared" si="0"/>
        <v>296</v>
      </c>
      <c r="Y32" s="85"/>
      <c r="Z32" s="85"/>
      <c r="AA32" s="86" t="s">
        <v>35</v>
      </c>
      <c r="AB32" s="73">
        <v>48792</v>
      </c>
      <c r="AC32" s="89"/>
      <c r="AD32" s="89"/>
      <c r="AE32" s="85"/>
      <c r="AF32" s="85"/>
      <c r="AG32" s="85"/>
      <c r="AH32" s="85"/>
      <c r="AI32" s="85"/>
      <c r="AJ32" s="85"/>
      <c r="AK32" s="85"/>
      <c r="AL32" s="88">
        <v>11553750</v>
      </c>
      <c r="AM32" s="86" t="s">
        <v>408</v>
      </c>
      <c r="AN32" s="144">
        <v>45839</v>
      </c>
      <c r="AO32" s="78"/>
      <c r="AP32" s="78"/>
      <c r="AQ32" s="78"/>
      <c r="AR32" s="80" t="s">
        <v>192</v>
      </c>
      <c r="AS32" s="78"/>
      <c r="AT32" s="88">
        <v>1120713750</v>
      </c>
      <c r="AU32" s="88">
        <v>623902500</v>
      </c>
      <c r="AV32" s="88">
        <v>392827500</v>
      </c>
      <c r="AW32" s="88">
        <v>46215000</v>
      </c>
      <c r="AX32" s="88">
        <v>57768750</v>
      </c>
      <c r="AY32" s="138" t="s">
        <v>456</v>
      </c>
    </row>
    <row r="33" spans="1:51" s="91" customFormat="1" ht="95.25" customHeight="1">
      <c r="A33" s="36">
        <v>23</v>
      </c>
      <c r="B33" s="23" t="s">
        <v>265</v>
      </c>
      <c r="C33" s="146">
        <v>24878</v>
      </c>
      <c r="D33" s="154"/>
      <c r="E33" s="86" t="s">
        <v>294</v>
      </c>
      <c r="F33" s="71" t="s">
        <v>453</v>
      </c>
      <c r="G33" s="86">
        <v>4.9800000000000004</v>
      </c>
      <c r="H33" s="86"/>
      <c r="I33" s="87">
        <v>0.05</v>
      </c>
      <c r="J33" s="86"/>
      <c r="K33" s="86"/>
      <c r="L33" s="86"/>
      <c r="M33" s="87">
        <v>0.25</v>
      </c>
      <c r="N33" s="85"/>
      <c r="O33" s="85"/>
      <c r="P33" s="85"/>
      <c r="Q33" s="85"/>
      <c r="R33" s="88">
        <v>15294825</v>
      </c>
      <c r="S33" s="85"/>
      <c r="T33" s="85"/>
      <c r="U33" s="146">
        <v>35886</v>
      </c>
      <c r="V33" s="36">
        <v>27</v>
      </c>
      <c r="W33" s="36">
        <v>3</v>
      </c>
      <c r="X33" s="86">
        <f t="shared" si="0"/>
        <v>327</v>
      </c>
      <c r="Y33" s="85"/>
      <c r="Z33" s="85"/>
      <c r="AA33" s="86" t="s">
        <v>35</v>
      </c>
      <c r="AB33" s="73">
        <v>47543</v>
      </c>
      <c r="AC33" s="89"/>
      <c r="AD33" s="89"/>
      <c r="AE33" s="85"/>
      <c r="AF33" s="85"/>
      <c r="AG33" s="85"/>
      <c r="AH33" s="85"/>
      <c r="AI33" s="85"/>
      <c r="AJ33" s="85"/>
      <c r="AK33" s="85"/>
      <c r="AL33" s="88">
        <v>15294825</v>
      </c>
      <c r="AM33" s="86" t="s">
        <v>409</v>
      </c>
      <c r="AN33" s="144">
        <v>45839</v>
      </c>
      <c r="AO33" s="78"/>
      <c r="AP33" s="78"/>
      <c r="AQ33" s="78"/>
      <c r="AR33" s="80" t="s">
        <v>192</v>
      </c>
      <c r="AS33" s="78"/>
      <c r="AT33" s="88">
        <v>1395652781.25</v>
      </c>
      <c r="AU33" s="88">
        <v>856510200</v>
      </c>
      <c r="AV33" s="88">
        <v>382370625</v>
      </c>
      <c r="AW33" s="88">
        <v>61179300</v>
      </c>
      <c r="AX33" s="88">
        <v>95592656.25</v>
      </c>
      <c r="AY33" s="138" t="s">
        <v>456</v>
      </c>
    </row>
    <row r="34" spans="1:51" s="91" customFormat="1" ht="27" customHeight="1">
      <c r="A34" s="85"/>
      <c r="B34" s="92" t="s">
        <v>291</v>
      </c>
      <c r="C34" s="154"/>
      <c r="D34" s="154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154"/>
      <c r="V34" s="85"/>
      <c r="W34" s="85"/>
      <c r="X34" s="86"/>
      <c r="Y34" s="85"/>
      <c r="Z34" s="85"/>
      <c r="AA34" s="85"/>
      <c r="AB34" s="85"/>
      <c r="AC34" s="89"/>
      <c r="AD34" s="89"/>
      <c r="AE34" s="85"/>
      <c r="AF34" s="85"/>
      <c r="AG34" s="85"/>
      <c r="AH34" s="85"/>
      <c r="AI34" s="85"/>
      <c r="AJ34" s="85"/>
      <c r="AK34" s="85"/>
      <c r="AL34" s="78"/>
      <c r="AM34" s="86"/>
      <c r="AN34" s="158"/>
      <c r="AO34" s="78"/>
      <c r="AP34" s="78"/>
      <c r="AQ34" s="78"/>
      <c r="AR34" s="78"/>
      <c r="AS34" s="78"/>
      <c r="AT34" s="52"/>
      <c r="AU34" s="56"/>
      <c r="AV34" s="56"/>
      <c r="AW34" s="56"/>
      <c r="AX34" s="56"/>
      <c r="AY34" s="141"/>
    </row>
    <row r="35" spans="1:51" s="57" customFormat="1" ht="95.25" customHeight="1">
      <c r="A35" s="36">
        <v>24</v>
      </c>
      <c r="B35" s="23" t="s">
        <v>80</v>
      </c>
      <c r="C35" s="155" t="s">
        <v>140</v>
      </c>
      <c r="D35" s="155"/>
      <c r="E35" s="49" t="s">
        <v>230</v>
      </c>
      <c r="F35" s="54" t="s">
        <v>193</v>
      </c>
      <c r="G35" s="36">
        <v>3.99</v>
      </c>
      <c r="H35" s="36">
        <v>0.25</v>
      </c>
      <c r="I35" s="41"/>
      <c r="J35" s="50"/>
      <c r="K35" s="36"/>
      <c r="L35" s="40"/>
      <c r="M35" s="51">
        <v>0.25</v>
      </c>
      <c r="N35" s="40"/>
      <c r="O35" s="37" t="s">
        <v>44</v>
      </c>
      <c r="P35" s="37" t="s">
        <v>75</v>
      </c>
      <c r="Q35" s="37">
        <v>45839</v>
      </c>
      <c r="R35" s="52">
        <v>12402000</v>
      </c>
      <c r="S35" s="41" t="e">
        <f>DATEDIF(#REF!,Q35,"y")</f>
        <v>#REF!</v>
      </c>
      <c r="T35" s="41" t="e">
        <f>DATEDIF(#REF!,Q35,"ym")</f>
        <v>#REF!</v>
      </c>
      <c r="U35" s="146">
        <v>34578</v>
      </c>
      <c r="V35" s="36">
        <v>30</v>
      </c>
      <c r="W35" s="36">
        <v>2</v>
      </c>
      <c r="X35" s="86">
        <f t="shared" si="0"/>
        <v>362</v>
      </c>
      <c r="Y35" s="41">
        <f t="shared" ref="Y35:Y68" si="1">IF(W35=0,V35,IF(AND(W35&lt;=6,W35&gt;0),V35+0.5,V35+1))</f>
        <v>30.5</v>
      </c>
      <c r="Z35" s="41"/>
      <c r="AA35" s="54" t="e">
        <f>IF(YEAR(#REF!)&lt;1978,VLOOKUP(#REF!,IF(O35="Nữ",'Tuổi nghỉ hưu 135'!$J$111:$N$254,'Tuổi nghỉ hưu 135'!$C$51:$G$254),2,0),IF(O35="Nữ",60,62))</f>
        <v>#REF!</v>
      </c>
      <c r="AB35" s="73" t="e">
        <f>IF(YEAR(#REF!)&lt;1978,VLOOKUP(#REF!,IF(O35="Nữ",'Tuổi nghỉ hưu 135'!$J$111:$N$254,'Tuổi nghỉ hưu 135'!$C$51:$G$254),5,0),DATE(YEAR(#REF!)+IF(O35="Nữ",60,62),MONTH(#REF!)+1,DAY(#REF!)))</f>
        <v>#REF!</v>
      </c>
      <c r="AC35" s="36">
        <v>3.99</v>
      </c>
      <c r="AD35" s="36">
        <v>0.25</v>
      </c>
      <c r="AE35" s="36"/>
      <c r="AF35" s="50">
        <f t="shared" ref="AF35:AF68" si="2">AC35*AE35/100</f>
        <v>0</v>
      </c>
      <c r="AG35" s="36"/>
      <c r="AH35" s="40">
        <f t="shared" ref="AH35:AH68" si="3">(AC35+AD35+AF35)*AG35/100</f>
        <v>0</v>
      </c>
      <c r="AI35" s="36"/>
      <c r="AJ35" s="40">
        <f t="shared" ref="AJ35:AJ47" si="4">(AC35+AD35+AF35)*AI35/100</f>
        <v>0</v>
      </c>
      <c r="AK35" s="53">
        <f t="shared" ref="AK35:AK48" si="5" xml:space="preserve"> AC35+AD35+AF35+AH35+AJ35</f>
        <v>4.24</v>
      </c>
      <c r="AL35" s="52">
        <f t="shared" ref="AL35:AL68" si="6">AK35*$AT$6*IF(P35="Công chức",125%,100%)</f>
        <v>12402000</v>
      </c>
      <c r="AM35" s="86" t="s">
        <v>410</v>
      </c>
      <c r="AN35" s="152" t="s">
        <v>186</v>
      </c>
      <c r="AO35" s="52">
        <f t="shared" ref="AO35:AO68" si="7">DATEDIF($Q35,$AX$6,"Y")</f>
        <v>5</v>
      </c>
      <c r="AP35" s="52">
        <f t="shared" ref="AP35:AP68" si="8">DATEDIF($Q35,$AX$6,"YM")</f>
        <v>0</v>
      </c>
      <c r="AQ35" s="52">
        <f t="shared" ref="AQ35:AQ68" si="9">AO35*12+AP35</f>
        <v>60</v>
      </c>
      <c r="AR35" s="55" t="s">
        <v>192</v>
      </c>
      <c r="AS35" s="52"/>
      <c r="AT35" s="52">
        <v>186030000</v>
      </c>
      <c r="AU35" s="52" t="e">
        <f>IF(AQ35&gt;48,1,0.5)*(IF(#REF!&lt;61,1*#REF!,0.9*60)*AL35)</f>
        <v>#REF!</v>
      </c>
      <c r="AV35" s="52" t="e">
        <f>IF(#REF!&lt;24,0,IF(#REF!&lt;61,5*#REF!,4*#REF!)*AL35)</f>
        <v>#REF!</v>
      </c>
      <c r="AW35" s="52" t="e">
        <f>IF(#REF!&lt;24,0,IF(Y35&gt;=15,4*AL35,0))</f>
        <v>#REF!</v>
      </c>
      <c r="AX35" s="52" t="e">
        <f>IF(#REF!&lt;24,0,IF(Y35&gt;15,(Y35-15)*0.5*AL35,0))</f>
        <v>#REF!</v>
      </c>
      <c r="AY35" s="138" t="s">
        <v>454</v>
      </c>
    </row>
    <row r="36" spans="1:51" s="57" customFormat="1" ht="95.25" customHeight="1">
      <c r="A36" s="36">
        <v>25</v>
      </c>
      <c r="B36" s="23" t="s">
        <v>81</v>
      </c>
      <c r="C36" s="146">
        <v>25080</v>
      </c>
      <c r="D36" s="146"/>
      <c r="E36" s="49" t="s">
        <v>231</v>
      </c>
      <c r="F36" s="54" t="s">
        <v>194</v>
      </c>
      <c r="G36" s="36">
        <v>3.33</v>
      </c>
      <c r="H36" s="36">
        <v>0.25</v>
      </c>
      <c r="I36" s="41"/>
      <c r="J36" s="50"/>
      <c r="K36" s="36"/>
      <c r="L36" s="40"/>
      <c r="M36" s="51">
        <v>0.25</v>
      </c>
      <c r="N36" s="40"/>
      <c r="O36" s="37" t="s">
        <v>44</v>
      </c>
      <c r="P36" s="37" t="s">
        <v>75</v>
      </c>
      <c r="Q36" s="37">
        <v>45839</v>
      </c>
      <c r="R36" s="52">
        <v>10471500</v>
      </c>
      <c r="S36" s="41" t="e">
        <f>DATEDIF(#REF!,Q36,"y")</f>
        <v>#REF!</v>
      </c>
      <c r="T36" s="41" t="e">
        <f>DATEDIF(#REF!,Q36,"ym")</f>
        <v>#REF!</v>
      </c>
      <c r="U36" s="146">
        <v>35704</v>
      </c>
      <c r="V36" s="36">
        <v>20</v>
      </c>
      <c r="W36" s="36">
        <v>4</v>
      </c>
      <c r="X36" s="86">
        <f t="shared" si="0"/>
        <v>244</v>
      </c>
      <c r="Y36" s="41">
        <f t="shared" si="1"/>
        <v>20.5</v>
      </c>
      <c r="Z36" s="41"/>
      <c r="AA36" s="54" t="e">
        <f>IF(YEAR(#REF!)&lt;1978,VLOOKUP(#REF!,IF(O36="Nữ",'Tuổi nghỉ hưu 135'!$J$111:$N$254,'Tuổi nghỉ hưu 135'!$C$51:$G$254),2,0),IF(O36="Nữ",60,62))</f>
        <v>#REF!</v>
      </c>
      <c r="AB36" s="73" t="e">
        <f>IF(YEAR(#REF!)&lt;1978,VLOOKUP(#REF!,IF(O36="Nữ",'Tuổi nghỉ hưu 135'!$J$111:$N$254,'Tuổi nghỉ hưu 135'!$C$51:$G$254),5,0),DATE(YEAR(#REF!)+IF(O36="Nữ",60,62),MONTH(#REF!)+1,DAY(#REF!)))</f>
        <v>#REF!</v>
      </c>
      <c r="AC36" s="36">
        <v>3.33</v>
      </c>
      <c r="AD36" s="36">
        <v>0.25</v>
      </c>
      <c r="AE36" s="36"/>
      <c r="AF36" s="50">
        <f t="shared" si="2"/>
        <v>0</v>
      </c>
      <c r="AG36" s="36"/>
      <c r="AH36" s="40">
        <f t="shared" si="3"/>
        <v>0</v>
      </c>
      <c r="AI36" s="36"/>
      <c r="AJ36" s="40">
        <f t="shared" si="4"/>
        <v>0</v>
      </c>
      <c r="AK36" s="53">
        <f t="shared" si="5"/>
        <v>3.58</v>
      </c>
      <c r="AL36" s="52">
        <f t="shared" si="6"/>
        <v>10471500</v>
      </c>
      <c r="AM36" s="86" t="s">
        <v>411</v>
      </c>
      <c r="AN36" s="152" t="s">
        <v>186</v>
      </c>
      <c r="AO36" s="52">
        <f t="shared" si="7"/>
        <v>5</v>
      </c>
      <c r="AP36" s="52">
        <f t="shared" si="8"/>
        <v>0</v>
      </c>
      <c r="AQ36" s="52">
        <f t="shared" si="9"/>
        <v>60</v>
      </c>
      <c r="AR36" s="55" t="s">
        <v>192</v>
      </c>
      <c r="AS36" s="52"/>
      <c r="AT36" s="52">
        <v>866516625</v>
      </c>
      <c r="AU36" s="52" t="e">
        <f>IF(AQ36&gt;48,1,0.5)*(IF(#REF!&lt;61,1*#REF!,0.9*60)*AL36)</f>
        <v>#REF!</v>
      </c>
      <c r="AV36" s="52" t="e">
        <f>IF(#REF!&lt;24,0,IF(#REF!&lt;61,5*#REF!,4*#REF!)*AL36)</f>
        <v>#REF!</v>
      </c>
      <c r="AW36" s="52" t="e">
        <f>IF(#REF!&lt;24,0,IF(Y36&gt;=15,4*AL36,0))</f>
        <v>#REF!</v>
      </c>
      <c r="AX36" s="52" t="e">
        <f>IF(#REF!&lt;24,0,IF(Y36&gt;15,(Y36-15)*0.5*AL36,0))</f>
        <v>#REF!</v>
      </c>
      <c r="AY36" s="138" t="s">
        <v>454</v>
      </c>
    </row>
    <row r="37" spans="1:51" s="57" customFormat="1" ht="95.25" customHeight="1">
      <c r="A37" s="36">
        <v>26</v>
      </c>
      <c r="B37" s="23" t="s">
        <v>82</v>
      </c>
      <c r="C37" s="152" t="s">
        <v>114</v>
      </c>
      <c r="D37" s="152"/>
      <c r="E37" s="49" t="s">
        <v>232</v>
      </c>
      <c r="F37" s="54" t="s">
        <v>195</v>
      </c>
      <c r="G37" s="36">
        <v>3.66</v>
      </c>
      <c r="H37" s="36"/>
      <c r="I37" s="41"/>
      <c r="J37" s="50"/>
      <c r="K37" s="36"/>
      <c r="L37" s="40"/>
      <c r="M37" s="51">
        <v>0.25</v>
      </c>
      <c r="N37" s="40"/>
      <c r="O37" s="37" t="s">
        <v>44</v>
      </c>
      <c r="P37" s="37" t="s">
        <v>75</v>
      </c>
      <c r="Q37" s="37">
        <v>45839</v>
      </c>
      <c r="R37" s="52">
        <v>10705500</v>
      </c>
      <c r="S37" s="41" t="e">
        <f>DATEDIF(#REF!,Q37,"y")</f>
        <v>#REF!</v>
      </c>
      <c r="T37" s="41" t="e">
        <f>DATEDIF(#REF!,Q37,"ym")</f>
        <v>#REF!</v>
      </c>
      <c r="U37" s="146">
        <v>33451</v>
      </c>
      <c r="V37" s="36">
        <f>DATEDIF(U37,Q37,"y")</f>
        <v>33</v>
      </c>
      <c r="W37" s="36">
        <f>DATEDIF(U37,Q37,"ym")</f>
        <v>11</v>
      </c>
      <c r="X37" s="86">
        <f t="shared" si="0"/>
        <v>407</v>
      </c>
      <c r="Y37" s="41">
        <f t="shared" si="1"/>
        <v>34</v>
      </c>
      <c r="Z37" s="41"/>
      <c r="AA37" s="54" t="e">
        <f>IF(YEAR(#REF!)&lt;1978,VLOOKUP(#REF!,IF(O37="Nữ",'Tuổi nghỉ hưu 135'!$J$111:$N$254,'Tuổi nghỉ hưu 135'!$C$51:$G$254),2,0),IF(O37="Nữ",60,62))</f>
        <v>#REF!</v>
      </c>
      <c r="AB37" s="73" t="e">
        <f>IF(YEAR(#REF!)&lt;1978,VLOOKUP(#REF!,IF(O37="Nữ",'Tuổi nghỉ hưu 135'!$J$111:$N$254,'Tuổi nghỉ hưu 135'!$C$51:$G$254),5,0),DATE(YEAR(#REF!)+IF(O37="Nữ",60,62),MONTH(#REF!)+1,DAY(#REF!)))</f>
        <v>#REF!</v>
      </c>
      <c r="AC37" s="36">
        <v>3.66</v>
      </c>
      <c r="AD37" s="36"/>
      <c r="AE37" s="36"/>
      <c r="AF37" s="50">
        <f t="shared" si="2"/>
        <v>0</v>
      </c>
      <c r="AG37" s="36"/>
      <c r="AH37" s="40">
        <f t="shared" si="3"/>
        <v>0</v>
      </c>
      <c r="AI37" s="36"/>
      <c r="AJ37" s="40">
        <f t="shared" si="4"/>
        <v>0</v>
      </c>
      <c r="AK37" s="53">
        <f t="shared" si="5"/>
        <v>3.66</v>
      </c>
      <c r="AL37" s="52">
        <f t="shared" si="6"/>
        <v>10705500</v>
      </c>
      <c r="AM37" s="86" t="s">
        <v>424</v>
      </c>
      <c r="AN37" s="152" t="s">
        <v>186</v>
      </c>
      <c r="AO37" s="52">
        <f t="shared" si="7"/>
        <v>5</v>
      </c>
      <c r="AP37" s="52">
        <f t="shared" si="8"/>
        <v>0</v>
      </c>
      <c r="AQ37" s="52">
        <f t="shared" si="9"/>
        <v>60</v>
      </c>
      <c r="AR37" s="55" t="s">
        <v>192</v>
      </c>
      <c r="AS37" s="52"/>
      <c r="AT37" s="52">
        <v>1150841250</v>
      </c>
      <c r="AU37" s="52" t="e">
        <f>IF(AQ37&gt;48,1,0.5)*(IF(#REF!&lt;61,1*#REF!,0.9*60)*AL37)</f>
        <v>#REF!</v>
      </c>
      <c r="AV37" s="52" t="e">
        <f>IF(#REF!&lt;24,0,IF(#REF!&lt;61,5*#REF!,4*#REF!)*AL37)</f>
        <v>#REF!</v>
      </c>
      <c r="AW37" s="52" t="e">
        <f>IF(#REF!&lt;24,0,IF(Y37&gt;=15,4*AL37,0))</f>
        <v>#REF!</v>
      </c>
      <c r="AX37" s="52" t="e">
        <f>IF(#REF!&lt;24,0,IF(Y37&gt;15,(Y37-15)*0.5*AL37,0))</f>
        <v>#REF!</v>
      </c>
      <c r="AY37" s="138" t="s">
        <v>454</v>
      </c>
    </row>
    <row r="38" spans="1:51" s="57" customFormat="1" ht="95.25" customHeight="1">
      <c r="A38" s="36">
        <v>27</v>
      </c>
      <c r="B38" s="23" t="s">
        <v>83</v>
      </c>
      <c r="C38" s="152" t="s">
        <v>115</v>
      </c>
      <c r="D38" s="152"/>
      <c r="E38" s="49" t="s">
        <v>233</v>
      </c>
      <c r="F38" s="54" t="s">
        <v>196</v>
      </c>
      <c r="G38" s="36">
        <v>4.6500000000000004</v>
      </c>
      <c r="H38" s="36">
        <v>0.25</v>
      </c>
      <c r="I38" s="41"/>
      <c r="J38" s="50"/>
      <c r="K38" s="36"/>
      <c r="L38" s="40"/>
      <c r="M38" s="51">
        <v>0.25</v>
      </c>
      <c r="N38" s="40"/>
      <c r="O38" s="37" t="s">
        <v>44</v>
      </c>
      <c r="P38" s="37" t="s">
        <v>75</v>
      </c>
      <c r="Q38" s="37">
        <v>45839</v>
      </c>
      <c r="R38" s="52">
        <v>14332500</v>
      </c>
      <c r="S38" s="41" t="e">
        <f>DATEDIF(#REF!,Q38,"y")</f>
        <v>#REF!</v>
      </c>
      <c r="T38" s="41" t="e">
        <f>DATEDIF(#REF!,Q38,"ym")</f>
        <v>#REF!</v>
      </c>
      <c r="U38" s="146">
        <v>31260</v>
      </c>
      <c r="V38" s="36">
        <v>37</v>
      </c>
      <c r="W38" s="36">
        <v>11</v>
      </c>
      <c r="X38" s="86">
        <f t="shared" si="0"/>
        <v>455</v>
      </c>
      <c r="Y38" s="41">
        <f t="shared" si="1"/>
        <v>38</v>
      </c>
      <c r="Z38" s="41"/>
      <c r="AA38" s="54" t="e">
        <f>IF(YEAR(#REF!)&lt;1978,VLOOKUP(#REF!,IF(O38="Nữ",'Tuổi nghỉ hưu 135'!$J$111:$N$254,'Tuổi nghỉ hưu 135'!$C$51:$G$254),2,0),IF(O38="Nữ",60,62))</f>
        <v>#REF!</v>
      </c>
      <c r="AB38" s="73" t="e">
        <f>IF(YEAR(#REF!)&lt;1978,VLOOKUP(#REF!,IF(O38="Nữ",'Tuổi nghỉ hưu 135'!$J$111:$N$254,'Tuổi nghỉ hưu 135'!$C$51:$G$254),5,0),DATE(YEAR(#REF!)+IF(O38="Nữ",60,62),MONTH(#REF!)+1,DAY(#REF!)))</f>
        <v>#REF!</v>
      </c>
      <c r="AC38" s="36">
        <v>4.6500000000000004</v>
      </c>
      <c r="AD38" s="36">
        <v>0.25</v>
      </c>
      <c r="AE38" s="36"/>
      <c r="AF38" s="50">
        <f t="shared" si="2"/>
        <v>0</v>
      </c>
      <c r="AG38" s="36"/>
      <c r="AH38" s="40">
        <f t="shared" si="3"/>
        <v>0</v>
      </c>
      <c r="AI38" s="36"/>
      <c r="AJ38" s="40">
        <f t="shared" si="4"/>
        <v>0</v>
      </c>
      <c r="AK38" s="53">
        <f t="shared" si="5"/>
        <v>4.9000000000000004</v>
      </c>
      <c r="AL38" s="52">
        <f t="shared" si="6"/>
        <v>14332500</v>
      </c>
      <c r="AM38" s="86" t="s">
        <v>412</v>
      </c>
      <c r="AN38" s="152" t="s">
        <v>186</v>
      </c>
      <c r="AO38" s="52">
        <f t="shared" si="7"/>
        <v>5</v>
      </c>
      <c r="AP38" s="52">
        <f t="shared" si="8"/>
        <v>0</v>
      </c>
      <c r="AQ38" s="52">
        <f t="shared" si="9"/>
        <v>60</v>
      </c>
      <c r="AR38" s="55" t="s">
        <v>192</v>
      </c>
      <c r="AS38" s="52"/>
      <c r="AT38" s="52">
        <v>28665000</v>
      </c>
      <c r="AU38" s="52" t="e">
        <f>IF(AQ38&gt;48,1,0.5)*(IF(#REF!&lt;61,1*#REF!,0.9*60)*AL38)</f>
        <v>#REF!</v>
      </c>
      <c r="AV38" s="52" t="e">
        <f>IF(#REF!&lt;24,0,IF(#REF!&lt;61,5*#REF!,4*#REF!)*AL38)</f>
        <v>#REF!</v>
      </c>
      <c r="AW38" s="52" t="e">
        <f>IF(#REF!&lt;24,0,IF(Y38&gt;=15,4*AL38,0))</f>
        <v>#REF!</v>
      </c>
      <c r="AX38" s="52" t="e">
        <f>IF(#REF!&lt;24,0,IF(Y38&gt;15,(Y38-15)*0.5*AL38,0))</f>
        <v>#REF!</v>
      </c>
      <c r="AY38" s="138" t="s">
        <v>454</v>
      </c>
    </row>
    <row r="39" spans="1:51" s="57" customFormat="1" ht="95.25" customHeight="1">
      <c r="A39" s="36">
        <v>28</v>
      </c>
      <c r="B39" s="23" t="s">
        <v>84</v>
      </c>
      <c r="C39" s="152" t="s">
        <v>116</v>
      </c>
      <c r="D39" s="152"/>
      <c r="E39" s="49" t="s">
        <v>234</v>
      </c>
      <c r="F39" s="54" t="s">
        <v>197</v>
      </c>
      <c r="G39" s="36">
        <v>3.66</v>
      </c>
      <c r="H39" s="36"/>
      <c r="I39" s="41"/>
      <c r="J39" s="50"/>
      <c r="K39" s="36"/>
      <c r="L39" s="40"/>
      <c r="M39" s="51">
        <v>0.25</v>
      </c>
      <c r="N39" s="40"/>
      <c r="O39" s="37" t="s">
        <v>44</v>
      </c>
      <c r="P39" s="37" t="s">
        <v>75</v>
      </c>
      <c r="Q39" s="37">
        <v>45839</v>
      </c>
      <c r="R39" s="52">
        <v>10705500</v>
      </c>
      <c r="S39" s="41" t="e">
        <f>DATEDIF(#REF!,Q39,"y")</f>
        <v>#REF!</v>
      </c>
      <c r="T39" s="41" t="e">
        <f>DATEDIF(#REF!,Q39,"ym")</f>
        <v>#REF!</v>
      </c>
      <c r="U39" s="146">
        <v>38200</v>
      </c>
      <c r="V39" s="36">
        <f>DATEDIF(U39,Q39,"y")</f>
        <v>20</v>
      </c>
      <c r="W39" s="36">
        <v>10</v>
      </c>
      <c r="X39" s="86">
        <f t="shared" si="0"/>
        <v>250</v>
      </c>
      <c r="Y39" s="41">
        <f t="shared" si="1"/>
        <v>21</v>
      </c>
      <c r="Z39" s="41"/>
      <c r="AA39" s="54" t="e">
        <f>IF(YEAR(#REF!)&lt;1978,VLOOKUP(#REF!,IF(O39="Nữ",'Tuổi nghỉ hưu 135'!$J$111:$N$254,'Tuổi nghỉ hưu 135'!$C$51:$G$254),2,0),IF(O39="Nữ",60,62))</f>
        <v>#REF!</v>
      </c>
      <c r="AB39" s="73" t="e">
        <f>IF(YEAR(#REF!)&lt;1978,VLOOKUP(#REF!,IF(O39="Nữ",'Tuổi nghỉ hưu 135'!$J$111:$N$254,'Tuổi nghỉ hưu 135'!$C$51:$G$254),5,0),DATE(YEAR(#REF!)+IF(O39="Nữ",60,62),MONTH(#REF!)+1,DAY(#REF!)))</f>
        <v>#REF!</v>
      </c>
      <c r="AC39" s="36">
        <v>3.66</v>
      </c>
      <c r="AD39" s="36"/>
      <c r="AE39" s="36"/>
      <c r="AF39" s="50">
        <f t="shared" si="2"/>
        <v>0</v>
      </c>
      <c r="AG39" s="36"/>
      <c r="AH39" s="40">
        <f t="shared" si="3"/>
        <v>0</v>
      </c>
      <c r="AI39" s="36"/>
      <c r="AJ39" s="40">
        <f t="shared" si="4"/>
        <v>0</v>
      </c>
      <c r="AK39" s="53">
        <f t="shared" si="5"/>
        <v>3.66</v>
      </c>
      <c r="AL39" s="52">
        <f t="shared" si="6"/>
        <v>10705500</v>
      </c>
      <c r="AM39" s="86" t="s">
        <v>413</v>
      </c>
      <c r="AN39" s="152" t="s">
        <v>186</v>
      </c>
      <c r="AO39" s="52">
        <f t="shared" si="7"/>
        <v>5</v>
      </c>
      <c r="AP39" s="52">
        <f t="shared" si="8"/>
        <v>0</v>
      </c>
      <c r="AQ39" s="52">
        <f t="shared" si="9"/>
        <v>60</v>
      </c>
      <c r="AR39" s="55" t="s">
        <v>192</v>
      </c>
      <c r="AS39" s="52"/>
      <c r="AT39" s="52">
        <v>749385000</v>
      </c>
      <c r="AU39" s="52" t="e">
        <f>IF(AQ39&gt;48,1,0.5)*(IF(#REF!&lt;61,1*#REF!,0.9*60)*AL39)</f>
        <v>#REF!</v>
      </c>
      <c r="AV39" s="52" t="e">
        <f>IF(#REF!&lt;24,0,IF(#REF!&lt;61,5*#REF!,4*#REF!)*AL39)</f>
        <v>#REF!</v>
      </c>
      <c r="AW39" s="52" t="e">
        <f>IF(#REF!&lt;24,0,IF(Y39&gt;=15,4*AL39,0))</f>
        <v>#REF!</v>
      </c>
      <c r="AX39" s="52" t="e">
        <f>IF(#REF!&lt;24,0,IF(Y39&gt;15,(Y39-15)*0.5*AL39,0))</f>
        <v>#REF!</v>
      </c>
      <c r="AY39" s="138" t="s">
        <v>454</v>
      </c>
    </row>
    <row r="40" spans="1:51" s="57" customFormat="1" ht="95.25" customHeight="1">
      <c r="A40" s="36">
        <v>29</v>
      </c>
      <c r="B40" s="23" t="s">
        <v>85</v>
      </c>
      <c r="C40" s="146" t="s">
        <v>117</v>
      </c>
      <c r="D40" s="146"/>
      <c r="E40" s="49" t="s">
        <v>235</v>
      </c>
      <c r="F40" s="54" t="s">
        <v>198</v>
      </c>
      <c r="G40" s="36">
        <v>4.32</v>
      </c>
      <c r="H40" s="36">
        <v>0.25</v>
      </c>
      <c r="I40" s="41"/>
      <c r="J40" s="50"/>
      <c r="K40" s="36"/>
      <c r="L40" s="40"/>
      <c r="M40" s="51">
        <v>0.25</v>
      </c>
      <c r="N40" s="40"/>
      <c r="O40" s="37" t="s">
        <v>44</v>
      </c>
      <c r="P40" s="37" t="s">
        <v>75</v>
      </c>
      <c r="Q40" s="37">
        <v>45839</v>
      </c>
      <c r="R40" s="52">
        <v>13367250</v>
      </c>
      <c r="S40" s="41" t="e">
        <f>DATEDIF(#REF!,Q40,"y")</f>
        <v>#REF!</v>
      </c>
      <c r="T40" s="41" t="e">
        <f>DATEDIF(#REF!,Q40,"ym")</f>
        <v>#REF!</v>
      </c>
      <c r="U40" s="146">
        <v>36739</v>
      </c>
      <c r="V40" s="36">
        <f>DATEDIF(U40,Q40,"y")</f>
        <v>24</v>
      </c>
      <c r="W40" s="36">
        <f>DATEDIF(U40,Q40,"ym")</f>
        <v>11</v>
      </c>
      <c r="X40" s="86">
        <f t="shared" si="0"/>
        <v>299</v>
      </c>
      <c r="Y40" s="41">
        <f t="shared" si="1"/>
        <v>25</v>
      </c>
      <c r="Z40" s="41"/>
      <c r="AA40" s="54" t="e">
        <f>IF(YEAR(#REF!)&lt;1978,VLOOKUP(#REF!,IF(O40="Nữ",'Tuổi nghỉ hưu 135'!$J$111:$N$254,'Tuổi nghỉ hưu 135'!$C$51:$G$254),2,0),IF(O40="Nữ",60,62))</f>
        <v>#REF!</v>
      </c>
      <c r="AB40" s="73" t="e">
        <f>IF(YEAR(#REF!)&lt;1978,VLOOKUP(#REF!,IF(O40="Nữ",'Tuổi nghỉ hưu 135'!$J$111:$N$254,'Tuổi nghỉ hưu 135'!$C$51:$G$254),5,0),DATE(YEAR(#REF!)+IF(O40="Nữ",60,62),MONTH(#REF!)+1,DAY(#REF!)))</f>
        <v>#REF!</v>
      </c>
      <c r="AC40" s="36">
        <v>4.32</v>
      </c>
      <c r="AD40" s="36">
        <v>0.25</v>
      </c>
      <c r="AE40" s="36"/>
      <c r="AF40" s="50">
        <f t="shared" si="2"/>
        <v>0</v>
      </c>
      <c r="AG40" s="36"/>
      <c r="AH40" s="40">
        <f t="shared" si="3"/>
        <v>0</v>
      </c>
      <c r="AI40" s="36"/>
      <c r="AJ40" s="40">
        <f t="shared" si="4"/>
        <v>0</v>
      </c>
      <c r="AK40" s="53">
        <f t="shared" si="5"/>
        <v>4.57</v>
      </c>
      <c r="AL40" s="52">
        <f t="shared" si="6"/>
        <v>13367250</v>
      </c>
      <c r="AM40" s="86" t="s">
        <v>414</v>
      </c>
      <c r="AN40" s="152" t="s">
        <v>186</v>
      </c>
      <c r="AO40" s="52">
        <f t="shared" si="7"/>
        <v>5</v>
      </c>
      <c r="AP40" s="52">
        <f t="shared" si="8"/>
        <v>0</v>
      </c>
      <c r="AQ40" s="52">
        <f t="shared" si="9"/>
        <v>60</v>
      </c>
      <c r="AR40" s="55" t="s">
        <v>192</v>
      </c>
      <c r="AS40" s="52"/>
      <c r="AT40" s="52">
        <v>1350092250</v>
      </c>
      <c r="AU40" s="52" t="e">
        <f>IF(AQ40&gt;48,1,0.5)*(IF(#REF!&lt;61,1*#REF!,0.9*60)*AL40)</f>
        <v>#REF!</v>
      </c>
      <c r="AV40" s="52" t="e">
        <f>IF(#REF!&lt;24,0,IF(#REF!&lt;61,5*#REF!,4*#REF!)*AL40)</f>
        <v>#REF!</v>
      </c>
      <c r="AW40" s="52" t="e">
        <f>IF(#REF!&lt;24,0,IF(Y40&gt;=15,4*AL40,0))</f>
        <v>#REF!</v>
      </c>
      <c r="AX40" s="52" t="e">
        <f>IF(#REF!&lt;24,0,IF(Y40&gt;15,(Y40-15)*0.5*AL40,0))</f>
        <v>#REF!</v>
      </c>
      <c r="AY40" s="138" t="s">
        <v>454</v>
      </c>
    </row>
    <row r="41" spans="1:51" s="57" customFormat="1" ht="95.25" customHeight="1">
      <c r="A41" s="36">
        <v>30</v>
      </c>
      <c r="B41" s="23" t="s">
        <v>461</v>
      </c>
      <c r="C41" s="146"/>
      <c r="D41" s="146">
        <v>25204</v>
      </c>
      <c r="E41" s="49" t="s">
        <v>234</v>
      </c>
      <c r="F41" s="54" t="s">
        <v>462</v>
      </c>
      <c r="G41" s="36">
        <v>3.33</v>
      </c>
      <c r="H41" s="36">
        <v>0.2</v>
      </c>
      <c r="I41" s="41"/>
      <c r="J41" s="50"/>
      <c r="K41" s="36"/>
      <c r="L41" s="40"/>
      <c r="M41" s="51">
        <v>0.25</v>
      </c>
      <c r="N41" s="40"/>
      <c r="O41" s="37" t="s">
        <v>13</v>
      </c>
      <c r="P41" s="37" t="s">
        <v>75</v>
      </c>
      <c r="Q41" s="37">
        <v>45839</v>
      </c>
      <c r="R41" s="52">
        <v>10325250.000000002</v>
      </c>
      <c r="S41" s="41" t="e">
        <f>DATEDIF(#REF!,Q41,"y")</f>
        <v>#REF!</v>
      </c>
      <c r="T41" s="41" t="e">
        <f>DATEDIF(#REF!,Q41,"ym")</f>
        <v>#REF!</v>
      </c>
      <c r="U41" s="146">
        <v>40483</v>
      </c>
      <c r="V41" s="36">
        <f>DATEDIF(U41,Q41,"y")</f>
        <v>14</v>
      </c>
      <c r="W41" s="36">
        <f>DATEDIF(U41,Q41,"ym")</f>
        <v>8</v>
      </c>
      <c r="X41" s="86">
        <f t="shared" si="0"/>
        <v>176</v>
      </c>
      <c r="Y41" s="41">
        <f t="shared" si="1"/>
        <v>15</v>
      </c>
      <c r="Z41" s="41"/>
      <c r="AA41" s="54" t="e">
        <f>IF(YEAR(#REF!)&lt;1978,VLOOKUP(#REF!,IF(O41="Nữ",'[1]Tuổi nghỉ hưu 135'!$J$111:$N$254,'[1]Tuổi nghỉ hưu 135'!$C$51:$G$254),2,0),IF(O41="Nữ",60,62))</f>
        <v>#REF!</v>
      </c>
      <c r="AB41" s="73" t="e">
        <f>IF(YEAR(#REF!)&lt;1978,VLOOKUP(#REF!,IF(O41="Nữ",'[1]Tuổi nghỉ hưu 135'!$J$111:$N$254,'[1]Tuổi nghỉ hưu 135'!$C$51:$G$254),5,0),DATE(YEAR(#REF!)+IF(O41="Nữ",60,62),MONTH(#REF!)+1,DAY(#REF!)))</f>
        <v>#REF!</v>
      </c>
      <c r="AC41" s="36">
        <v>3.33</v>
      </c>
      <c r="AD41" s="36">
        <v>0.2</v>
      </c>
      <c r="AE41" s="36"/>
      <c r="AF41" s="50">
        <f t="shared" si="2"/>
        <v>0</v>
      </c>
      <c r="AG41" s="36"/>
      <c r="AH41" s="40">
        <f t="shared" si="3"/>
        <v>0</v>
      </c>
      <c r="AI41" s="36"/>
      <c r="AJ41" s="40">
        <f t="shared" si="4"/>
        <v>0</v>
      </c>
      <c r="AK41" s="53">
        <f t="shared" si="5"/>
        <v>3.5300000000000002</v>
      </c>
      <c r="AL41" s="52">
        <f t="shared" si="6"/>
        <v>10325250.000000002</v>
      </c>
      <c r="AM41" s="86" t="s">
        <v>357</v>
      </c>
      <c r="AN41" s="152" t="s">
        <v>186</v>
      </c>
      <c r="AO41" s="52">
        <f t="shared" si="7"/>
        <v>5</v>
      </c>
      <c r="AP41" s="52">
        <f t="shared" si="8"/>
        <v>0</v>
      </c>
      <c r="AQ41" s="52">
        <f t="shared" si="9"/>
        <v>60</v>
      </c>
      <c r="AR41" s="55" t="s">
        <v>192</v>
      </c>
      <c r="AS41" s="52"/>
      <c r="AT41" s="52">
        <v>30975750.000000007</v>
      </c>
      <c r="AU41" s="52" t="e">
        <f>IF(AQ41&gt;48,1,0.5)*(IF(#REF!&lt;61,1*#REF!,0.9*60)*AL41)</f>
        <v>#REF!</v>
      </c>
      <c r="AV41" s="52" t="e">
        <f>IF(#REF!&lt;24,0,IF(#REF!&lt;61,5*#REF!,4*#REF!)*AL41)</f>
        <v>#REF!</v>
      </c>
      <c r="AW41" s="52" t="e">
        <f>IF(#REF!&lt;24,0,IF(Y41&gt;=15,4*AL41,0))</f>
        <v>#REF!</v>
      </c>
      <c r="AX41" s="52" t="e">
        <f>IF(#REF!&lt;24,0,IF(Y41&gt;15,(Y41-15)*0.5*AL41,0))</f>
        <v>#REF!</v>
      </c>
      <c r="AY41" s="138" t="s">
        <v>454</v>
      </c>
    </row>
    <row r="42" spans="1:51" s="57" customFormat="1" ht="95.25" customHeight="1">
      <c r="A42" s="36">
        <v>31</v>
      </c>
      <c r="B42" s="23" t="s">
        <v>86</v>
      </c>
      <c r="C42" s="152" t="s">
        <v>118</v>
      </c>
      <c r="D42" s="152"/>
      <c r="E42" s="49" t="s">
        <v>231</v>
      </c>
      <c r="F42" s="54" t="s">
        <v>199</v>
      </c>
      <c r="G42" s="36">
        <v>4.32</v>
      </c>
      <c r="H42" s="36">
        <v>0.3</v>
      </c>
      <c r="I42" s="41"/>
      <c r="J42" s="50"/>
      <c r="K42" s="36"/>
      <c r="L42" s="40"/>
      <c r="M42" s="51">
        <v>0.25</v>
      </c>
      <c r="N42" s="40"/>
      <c r="O42" s="37" t="s">
        <v>44</v>
      </c>
      <c r="P42" s="37" t="s">
        <v>75</v>
      </c>
      <c r="Q42" s="37">
        <v>45839</v>
      </c>
      <c r="R42" s="52">
        <v>13513500</v>
      </c>
      <c r="S42" s="41" t="e">
        <f>DATEDIF(#REF!,Q42,"y")</f>
        <v>#REF!</v>
      </c>
      <c r="T42" s="41" t="e">
        <f>DATEDIF(#REF!,Q42,"ym")</f>
        <v>#REF!</v>
      </c>
      <c r="U42" s="146">
        <v>33878</v>
      </c>
      <c r="V42" s="36">
        <v>31</v>
      </c>
      <c r="W42" s="36">
        <v>9</v>
      </c>
      <c r="X42" s="86">
        <f t="shared" si="0"/>
        <v>381</v>
      </c>
      <c r="Y42" s="41">
        <f t="shared" si="1"/>
        <v>32</v>
      </c>
      <c r="Z42" s="41"/>
      <c r="AA42" s="54" t="e">
        <f>IF(YEAR(#REF!)&lt;1978,VLOOKUP(#REF!,IF(O42="Nữ",'Tuổi nghỉ hưu 135'!$J$111:$N$254,'Tuổi nghỉ hưu 135'!$C$51:$G$254),2,0),IF(O42="Nữ",60,62))</f>
        <v>#REF!</v>
      </c>
      <c r="AB42" s="73" t="e">
        <f>IF(YEAR(#REF!)&lt;1978,VLOOKUP(#REF!,IF(O42="Nữ",'Tuổi nghỉ hưu 135'!$J$111:$N$254,'Tuổi nghỉ hưu 135'!$C$51:$G$254),5,0),DATE(YEAR(#REF!)+IF(O42="Nữ",60,62),MONTH(#REF!)+1,DAY(#REF!)))</f>
        <v>#REF!</v>
      </c>
      <c r="AC42" s="36">
        <v>4.32</v>
      </c>
      <c r="AD42" s="36">
        <v>0.3</v>
      </c>
      <c r="AE42" s="36"/>
      <c r="AF42" s="50">
        <f t="shared" si="2"/>
        <v>0</v>
      </c>
      <c r="AG42" s="36"/>
      <c r="AH42" s="40">
        <f t="shared" si="3"/>
        <v>0</v>
      </c>
      <c r="AI42" s="36"/>
      <c r="AJ42" s="40">
        <f t="shared" si="4"/>
        <v>0</v>
      </c>
      <c r="AK42" s="53">
        <f t="shared" si="5"/>
        <v>4.62</v>
      </c>
      <c r="AL42" s="52">
        <f t="shared" si="6"/>
        <v>13513500</v>
      </c>
      <c r="AM42" s="86" t="s">
        <v>352</v>
      </c>
      <c r="AN42" s="152" t="s">
        <v>186</v>
      </c>
      <c r="AO42" s="52">
        <f t="shared" si="7"/>
        <v>5</v>
      </c>
      <c r="AP42" s="52">
        <f t="shared" si="8"/>
        <v>0</v>
      </c>
      <c r="AQ42" s="52">
        <f t="shared" si="9"/>
        <v>60</v>
      </c>
      <c r="AR42" s="55" t="s">
        <v>192</v>
      </c>
      <c r="AS42" s="52"/>
      <c r="AT42" s="52">
        <v>1385133750</v>
      </c>
      <c r="AU42" s="52" t="e">
        <f>IF(AQ42&gt;48,1,0.5)*(IF(#REF!&lt;61,1*#REF!,0.9*60)*AL42)</f>
        <v>#REF!</v>
      </c>
      <c r="AV42" s="52" t="e">
        <f>IF(#REF!&lt;24,0,IF(#REF!&lt;61,5*#REF!,4*#REF!)*AL42)</f>
        <v>#REF!</v>
      </c>
      <c r="AW42" s="52" t="e">
        <f>IF(#REF!&lt;24,0,IF(Y42&gt;=15,4*AL42,0))</f>
        <v>#REF!</v>
      </c>
      <c r="AX42" s="52" t="e">
        <f>IF(#REF!&lt;24,0,IF(Y42&gt;15,(Y42-15)*0.5*AL42,0))</f>
        <v>#REF!</v>
      </c>
      <c r="AY42" s="138" t="s">
        <v>454</v>
      </c>
    </row>
    <row r="43" spans="1:51" s="57" customFormat="1" ht="95.25" customHeight="1">
      <c r="A43" s="36">
        <v>32</v>
      </c>
      <c r="B43" s="23" t="s">
        <v>87</v>
      </c>
      <c r="C43" s="152" t="s">
        <v>119</v>
      </c>
      <c r="D43" s="152"/>
      <c r="E43" s="49" t="s">
        <v>235</v>
      </c>
      <c r="F43" s="54" t="s">
        <v>200</v>
      </c>
      <c r="G43" s="36">
        <v>3.99</v>
      </c>
      <c r="H43" s="36">
        <v>0.25</v>
      </c>
      <c r="I43" s="41"/>
      <c r="J43" s="50"/>
      <c r="K43" s="36"/>
      <c r="L43" s="40"/>
      <c r="M43" s="51">
        <v>0.25</v>
      </c>
      <c r="N43" s="40"/>
      <c r="O43" s="37" t="s">
        <v>44</v>
      </c>
      <c r="P43" s="37" t="s">
        <v>75</v>
      </c>
      <c r="Q43" s="37">
        <v>45839</v>
      </c>
      <c r="R43" s="52">
        <v>12402000</v>
      </c>
      <c r="S43" s="41" t="e">
        <f>DATEDIF(#REF!,Q43,"y")</f>
        <v>#REF!</v>
      </c>
      <c r="T43" s="41" t="e">
        <f>DATEDIF(#REF!,Q43,"ym")</f>
        <v>#REF!</v>
      </c>
      <c r="U43" s="146">
        <v>38261</v>
      </c>
      <c r="V43" s="36">
        <f t="shared" ref="V43:V48" si="10">DATEDIF(U43,Q43,"y")</f>
        <v>20</v>
      </c>
      <c r="W43" s="36">
        <f t="shared" ref="W43:W48" si="11">DATEDIF(U43,Q43,"ym")</f>
        <v>9</v>
      </c>
      <c r="X43" s="86">
        <f t="shared" si="0"/>
        <v>249</v>
      </c>
      <c r="Y43" s="41">
        <f t="shared" si="1"/>
        <v>21</v>
      </c>
      <c r="Z43" s="41"/>
      <c r="AA43" s="54" t="e">
        <f>IF(YEAR(#REF!)&lt;1978,VLOOKUP(#REF!,IF(O43="Nữ",'Tuổi nghỉ hưu 135'!$J$111:$N$254,'Tuổi nghỉ hưu 135'!$C$51:$G$254),2,0),IF(O43="Nữ",60,62))</f>
        <v>#REF!</v>
      </c>
      <c r="AB43" s="73" t="e">
        <f>IF(YEAR(#REF!)&lt;1978,VLOOKUP(#REF!,IF(O43="Nữ",'Tuổi nghỉ hưu 135'!$J$111:$N$254,'Tuổi nghỉ hưu 135'!$C$51:$G$254),5,0),DATE(YEAR(#REF!)+IF(O43="Nữ",60,62),MONTH(#REF!)+1,DAY(#REF!)))</f>
        <v>#REF!</v>
      </c>
      <c r="AC43" s="36">
        <v>3.99</v>
      </c>
      <c r="AD43" s="36">
        <v>0.25</v>
      </c>
      <c r="AE43" s="36"/>
      <c r="AF43" s="50">
        <f t="shared" si="2"/>
        <v>0</v>
      </c>
      <c r="AG43" s="36"/>
      <c r="AH43" s="40">
        <f t="shared" si="3"/>
        <v>0</v>
      </c>
      <c r="AI43" s="36"/>
      <c r="AJ43" s="40">
        <f t="shared" si="4"/>
        <v>0</v>
      </c>
      <c r="AK43" s="53">
        <f t="shared" si="5"/>
        <v>4.24</v>
      </c>
      <c r="AL43" s="52">
        <f t="shared" si="6"/>
        <v>12402000</v>
      </c>
      <c r="AM43" s="86" t="s">
        <v>368</v>
      </c>
      <c r="AN43" s="152" t="s">
        <v>186</v>
      </c>
      <c r="AO43" s="52">
        <f t="shared" si="7"/>
        <v>5</v>
      </c>
      <c r="AP43" s="52">
        <f t="shared" si="8"/>
        <v>0</v>
      </c>
      <c r="AQ43" s="52">
        <f t="shared" si="9"/>
        <v>60</v>
      </c>
      <c r="AR43" s="55" t="s">
        <v>192</v>
      </c>
      <c r="AS43" s="52"/>
      <c r="AT43" s="52">
        <v>136422000</v>
      </c>
      <c r="AU43" s="52" t="e">
        <f>IF(AQ43&gt;48,1,0.5)*(IF(#REF!&lt;61,1*#REF!,0.9*60)*AL43)</f>
        <v>#REF!</v>
      </c>
      <c r="AV43" s="52" t="e">
        <f>IF(#REF!&lt;24,0,IF(#REF!&lt;61,5*#REF!,4*#REF!)*AL43)</f>
        <v>#REF!</v>
      </c>
      <c r="AW43" s="52" t="e">
        <f>IF(#REF!&lt;24,0,IF(Y43&gt;=15,4*AL43,0))</f>
        <v>#REF!</v>
      </c>
      <c r="AX43" s="52" t="e">
        <f>IF(#REF!&lt;24,0,IF(Y43&gt;15,(Y43-15)*0.5*AL43,0))</f>
        <v>#REF!</v>
      </c>
      <c r="AY43" s="138" t="s">
        <v>454</v>
      </c>
    </row>
    <row r="44" spans="1:51" s="57" customFormat="1" ht="95.25" customHeight="1">
      <c r="A44" s="36">
        <v>33</v>
      </c>
      <c r="B44" s="23" t="s">
        <v>88</v>
      </c>
      <c r="C44" s="152" t="s">
        <v>121</v>
      </c>
      <c r="D44" s="152"/>
      <c r="E44" s="49" t="s">
        <v>235</v>
      </c>
      <c r="F44" s="54" t="s">
        <v>201</v>
      </c>
      <c r="G44" s="36">
        <v>4.6500000000000004</v>
      </c>
      <c r="H44" s="36">
        <v>0.15</v>
      </c>
      <c r="I44" s="41"/>
      <c r="J44" s="50"/>
      <c r="K44" s="36"/>
      <c r="L44" s="40"/>
      <c r="M44" s="51">
        <v>0.25</v>
      </c>
      <c r="N44" s="40"/>
      <c r="O44" s="37" t="s">
        <v>44</v>
      </c>
      <c r="P44" s="37" t="s">
        <v>75</v>
      </c>
      <c r="Q44" s="37">
        <v>45839</v>
      </c>
      <c r="R44" s="52">
        <v>14040000.000000002</v>
      </c>
      <c r="S44" s="41" t="e">
        <f>DATEDIF(#REF!,Q44,"y")</f>
        <v>#REF!</v>
      </c>
      <c r="T44" s="41" t="e">
        <f>DATEDIF(#REF!,Q44,"ym")</f>
        <v>#REF!</v>
      </c>
      <c r="U44" s="146">
        <v>36526</v>
      </c>
      <c r="V44" s="36">
        <f t="shared" si="10"/>
        <v>25</v>
      </c>
      <c r="W44" s="36">
        <f t="shared" si="11"/>
        <v>6</v>
      </c>
      <c r="X44" s="86">
        <f t="shared" si="0"/>
        <v>306</v>
      </c>
      <c r="Y44" s="41">
        <f t="shared" si="1"/>
        <v>25.5</v>
      </c>
      <c r="Z44" s="41"/>
      <c r="AA44" s="54" t="e">
        <f>IF(YEAR(#REF!)&lt;1978,VLOOKUP(#REF!,IF(O44="Nữ",'Tuổi nghỉ hưu 135'!$J$111:$N$254,'Tuổi nghỉ hưu 135'!$C$51:$G$254),2,0),IF(O44="Nữ",60,62))</f>
        <v>#REF!</v>
      </c>
      <c r="AB44" s="73" t="e">
        <f>IF(YEAR(#REF!)&lt;1978,VLOOKUP(#REF!,IF(O44="Nữ",'Tuổi nghỉ hưu 135'!$J$111:$N$254,'Tuổi nghỉ hưu 135'!$C$51:$G$254),5,0),DATE(YEAR(#REF!)+IF(O44="Nữ",60,62),MONTH(#REF!)+1,DAY(#REF!)))</f>
        <v>#REF!</v>
      </c>
      <c r="AC44" s="36">
        <v>4.6500000000000004</v>
      </c>
      <c r="AD44" s="36">
        <v>0.15</v>
      </c>
      <c r="AE44" s="36"/>
      <c r="AF44" s="50">
        <f t="shared" si="2"/>
        <v>0</v>
      </c>
      <c r="AG44" s="36"/>
      <c r="AH44" s="40">
        <f t="shared" si="3"/>
        <v>0</v>
      </c>
      <c r="AI44" s="36"/>
      <c r="AJ44" s="40">
        <f t="shared" si="4"/>
        <v>0</v>
      </c>
      <c r="AK44" s="53">
        <f t="shared" si="5"/>
        <v>4.8000000000000007</v>
      </c>
      <c r="AL44" s="52">
        <f t="shared" si="6"/>
        <v>14040000.000000002</v>
      </c>
      <c r="AM44" s="86" t="s">
        <v>415</v>
      </c>
      <c r="AN44" s="152" t="s">
        <v>186</v>
      </c>
      <c r="AO44" s="52">
        <f t="shared" si="7"/>
        <v>5</v>
      </c>
      <c r="AP44" s="52">
        <f t="shared" si="8"/>
        <v>0</v>
      </c>
      <c r="AQ44" s="52">
        <f t="shared" si="9"/>
        <v>60</v>
      </c>
      <c r="AR44" s="55" t="s">
        <v>192</v>
      </c>
      <c r="AS44" s="52"/>
      <c r="AT44" s="52">
        <v>1253070000.0000002</v>
      </c>
      <c r="AU44" s="52" t="e">
        <f>IF(AQ44&gt;48,1,0.5)*(IF(#REF!&lt;61,1*#REF!,0.9*60)*AL44)</f>
        <v>#REF!</v>
      </c>
      <c r="AV44" s="52" t="e">
        <f>IF(#REF!&lt;24,0,IF(#REF!&lt;61,5*#REF!,4*#REF!)*AL44)</f>
        <v>#REF!</v>
      </c>
      <c r="AW44" s="52" t="e">
        <f>IF(#REF!&lt;24,0,IF(Y44&gt;=15,4*AL44,0))</f>
        <v>#REF!</v>
      </c>
      <c r="AX44" s="52" t="e">
        <f>IF(#REF!&lt;24,0,IF(Y44&gt;15,(Y44-15)*0.5*AL44,0))</f>
        <v>#REF!</v>
      </c>
      <c r="AY44" s="138" t="s">
        <v>454</v>
      </c>
    </row>
    <row r="45" spans="1:51" s="57" customFormat="1" ht="95.25" customHeight="1">
      <c r="A45" s="36">
        <v>34</v>
      </c>
      <c r="B45" s="23" t="s">
        <v>89</v>
      </c>
      <c r="C45" s="152" t="s">
        <v>122</v>
      </c>
      <c r="D45" s="152"/>
      <c r="E45" s="49" t="s">
        <v>235</v>
      </c>
      <c r="F45" s="54" t="s">
        <v>202</v>
      </c>
      <c r="G45" s="36">
        <v>4.6500000000000004</v>
      </c>
      <c r="H45" s="36">
        <v>0.25</v>
      </c>
      <c r="I45" s="41"/>
      <c r="J45" s="50"/>
      <c r="K45" s="36"/>
      <c r="L45" s="40"/>
      <c r="M45" s="51">
        <v>0.25</v>
      </c>
      <c r="N45" s="40"/>
      <c r="O45" s="37" t="s">
        <v>44</v>
      </c>
      <c r="P45" s="37" t="s">
        <v>75</v>
      </c>
      <c r="Q45" s="37">
        <v>45839</v>
      </c>
      <c r="R45" s="52">
        <v>14332500</v>
      </c>
      <c r="S45" s="41" t="e">
        <f>DATEDIF(#REF!,Q45,"y")</f>
        <v>#REF!</v>
      </c>
      <c r="T45" s="41" t="e">
        <f>DATEDIF(#REF!,Q45,"ym")</f>
        <v>#REF!</v>
      </c>
      <c r="U45" s="146">
        <v>34578</v>
      </c>
      <c r="V45" s="36">
        <f t="shared" si="10"/>
        <v>30</v>
      </c>
      <c r="W45" s="36">
        <f t="shared" si="11"/>
        <v>10</v>
      </c>
      <c r="X45" s="86">
        <f t="shared" si="0"/>
        <v>370</v>
      </c>
      <c r="Y45" s="41">
        <f t="shared" si="1"/>
        <v>31</v>
      </c>
      <c r="Z45" s="41"/>
      <c r="AA45" s="54" t="e">
        <f>IF(YEAR(#REF!)&lt;1978,VLOOKUP(#REF!,IF(O45="Nữ",'Tuổi nghỉ hưu 135'!$J$111:$N$254,'Tuổi nghỉ hưu 135'!$C$51:$G$254),2,0),IF(O45="Nữ",60,62))</f>
        <v>#REF!</v>
      </c>
      <c r="AB45" s="73" t="e">
        <f>IF(YEAR(#REF!)&lt;1978,VLOOKUP(#REF!,IF(O45="Nữ",'Tuổi nghỉ hưu 135'!$J$111:$N$254,'Tuổi nghỉ hưu 135'!$C$51:$G$254),5,0),DATE(YEAR(#REF!)+IF(O45="Nữ",60,62),MONTH(#REF!)+1,DAY(#REF!)))</f>
        <v>#REF!</v>
      </c>
      <c r="AC45" s="36">
        <v>4.6500000000000004</v>
      </c>
      <c r="AD45" s="36">
        <v>0.25</v>
      </c>
      <c r="AE45" s="36"/>
      <c r="AF45" s="50">
        <f t="shared" si="2"/>
        <v>0</v>
      </c>
      <c r="AG45" s="36"/>
      <c r="AH45" s="40">
        <f t="shared" si="3"/>
        <v>0</v>
      </c>
      <c r="AI45" s="36"/>
      <c r="AJ45" s="40">
        <f t="shared" si="4"/>
        <v>0</v>
      </c>
      <c r="AK45" s="53">
        <f t="shared" si="5"/>
        <v>4.9000000000000004</v>
      </c>
      <c r="AL45" s="52">
        <f t="shared" si="6"/>
        <v>14332500</v>
      </c>
      <c r="AM45" s="86" t="s">
        <v>356</v>
      </c>
      <c r="AN45" s="152" t="s">
        <v>186</v>
      </c>
      <c r="AO45" s="52">
        <f t="shared" si="7"/>
        <v>5</v>
      </c>
      <c r="AP45" s="52">
        <f t="shared" si="8"/>
        <v>0</v>
      </c>
      <c r="AQ45" s="52">
        <f t="shared" si="9"/>
        <v>60</v>
      </c>
      <c r="AR45" s="55" t="s">
        <v>192</v>
      </c>
      <c r="AS45" s="52"/>
      <c r="AT45" s="52">
        <v>1433250000</v>
      </c>
      <c r="AU45" s="52" t="e">
        <f>IF(AQ45&gt;48,1,0.5)*(IF(#REF!&lt;61,1*#REF!,0.9*60)*AL45)</f>
        <v>#REF!</v>
      </c>
      <c r="AV45" s="52" t="e">
        <f>IF(#REF!&lt;24,0,IF(#REF!&lt;61,5*#REF!,4*#REF!)*AL45)</f>
        <v>#REF!</v>
      </c>
      <c r="AW45" s="52" t="e">
        <f>IF(#REF!&lt;24,0,IF(Y45&gt;=15,4*AL45,0))</f>
        <v>#REF!</v>
      </c>
      <c r="AX45" s="52" t="e">
        <f>IF(#REF!&lt;24,0,IF(Y45&gt;15,(Y45-15)*0.5*AL45,0))</f>
        <v>#REF!</v>
      </c>
      <c r="AY45" s="138" t="s">
        <v>454</v>
      </c>
    </row>
    <row r="46" spans="1:51" s="57" customFormat="1" ht="95.25" customHeight="1">
      <c r="A46" s="36">
        <v>35</v>
      </c>
      <c r="B46" s="23" t="s">
        <v>90</v>
      </c>
      <c r="C46" s="146"/>
      <c r="D46" s="146" t="s">
        <v>135</v>
      </c>
      <c r="E46" s="49" t="s">
        <v>235</v>
      </c>
      <c r="F46" s="54" t="s">
        <v>203</v>
      </c>
      <c r="G46" s="36">
        <v>3</v>
      </c>
      <c r="H46" s="36"/>
      <c r="I46" s="41"/>
      <c r="J46" s="50"/>
      <c r="K46" s="36"/>
      <c r="L46" s="40"/>
      <c r="M46" s="51">
        <v>0.25</v>
      </c>
      <c r="N46" s="40"/>
      <c r="O46" s="37" t="s">
        <v>13</v>
      </c>
      <c r="P46" s="37" t="s">
        <v>75</v>
      </c>
      <c r="Q46" s="37">
        <v>45839</v>
      </c>
      <c r="R46" s="52">
        <v>8775000</v>
      </c>
      <c r="S46" s="41" t="e">
        <f>DATEDIF(#REF!,Q46,"y")</f>
        <v>#REF!</v>
      </c>
      <c r="T46" s="41" t="e">
        <f>DATEDIF(#REF!,Q46,"ym")</f>
        <v>#REF!</v>
      </c>
      <c r="U46" s="146">
        <v>39995</v>
      </c>
      <c r="V46" s="36">
        <f t="shared" si="10"/>
        <v>16</v>
      </c>
      <c r="W46" s="36">
        <f t="shared" si="11"/>
        <v>0</v>
      </c>
      <c r="X46" s="86">
        <f t="shared" si="0"/>
        <v>192</v>
      </c>
      <c r="Y46" s="41">
        <f t="shared" si="1"/>
        <v>16</v>
      </c>
      <c r="Z46" s="41"/>
      <c r="AA46" s="54" t="e">
        <f>IF(YEAR(#REF!)&lt;1978,VLOOKUP(#REF!,IF(O46="Nữ",'Tuổi nghỉ hưu 135'!$J$111:$N$254,'Tuổi nghỉ hưu 135'!$C$51:$G$254),2,0),IF(O46="Nữ",60,62))</f>
        <v>#REF!</v>
      </c>
      <c r="AB46" s="73" t="e">
        <f>IF(YEAR(#REF!)&lt;1978,VLOOKUP(#REF!,IF(O46="Nữ",'Tuổi nghỉ hưu 135'!$J$111:$N$254,'Tuổi nghỉ hưu 135'!$C$51:$G$254),5,0),DATE(YEAR(#REF!)+IF(O46="Nữ",60,62),MONTH(#REF!)+1,DAY(#REF!)))</f>
        <v>#REF!</v>
      </c>
      <c r="AC46" s="36">
        <v>3</v>
      </c>
      <c r="AD46" s="36"/>
      <c r="AE46" s="36"/>
      <c r="AF46" s="50">
        <f t="shared" si="2"/>
        <v>0</v>
      </c>
      <c r="AG46" s="36"/>
      <c r="AH46" s="40">
        <f t="shared" si="3"/>
        <v>0</v>
      </c>
      <c r="AI46" s="36"/>
      <c r="AJ46" s="40">
        <f t="shared" si="4"/>
        <v>0</v>
      </c>
      <c r="AK46" s="53">
        <f t="shared" si="5"/>
        <v>3</v>
      </c>
      <c r="AL46" s="52">
        <f t="shared" si="6"/>
        <v>8775000</v>
      </c>
      <c r="AM46" s="86" t="s">
        <v>416</v>
      </c>
      <c r="AN46" s="152" t="s">
        <v>186</v>
      </c>
      <c r="AO46" s="52">
        <f t="shared" si="7"/>
        <v>5</v>
      </c>
      <c r="AP46" s="52">
        <f t="shared" si="8"/>
        <v>0</v>
      </c>
      <c r="AQ46" s="52">
        <f t="shared" si="9"/>
        <v>60</v>
      </c>
      <c r="AR46" s="55" t="s">
        <v>192</v>
      </c>
      <c r="AS46" s="52"/>
      <c r="AT46" s="52">
        <v>478237500</v>
      </c>
      <c r="AU46" s="52" t="e">
        <f>IF(AQ46&gt;48,1,0.5)*(IF(#REF!&lt;61,1*#REF!,0.9*60)*AL46)</f>
        <v>#REF!</v>
      </c>
      <c r="AV46" s="52" t="e">
        <f>IF(#REF!&lt;24,0,IF(#REF!&lt;61,5*#REF!,4*#REF!)*AL46)</f>
        <v>#REF!</v>
      </c>
      <c r="AW46" s="52" t="e">
        <f>IF(#REF!&lt;24,0,IF(Y46&gt;=15,4*AL46,0))</f>
        <v>#REF!</v>
      </c>
      <c r="AX46" s="52" t="e">
        <f>IF(#REF!&lt;24,0,IF(Y46&gt;15,(Y46-15)*0.5*AL46,0))</f>
        <v>#REF!</v>
      </c>
      <c r="AY46" s="138" t="s">
        <v>454</v>
      </c>
    </row>
    <row r="47" spans="1:51" s="57" customFormat="1" ht="95.25" customHeight="1">
      <c r="A47" s="36">
        <v>36</v>
      </c>
      <c r="B47" s="23" t="s">
        <v>91</v>
      </c>
      <c r="C47" s="146">
        <v>26299</v>
      </c>
      <c r="D47" s="146"/>
      <c r="E47" s="49" t="s">
        <v>231</v>
      </c>
      <c r="F47" s="54" t="s">
        <v>204</v>
      </c>
      <c r="G47" s="36">
        <v>3.33</v>
      </c>
      <c r="H47" s="36">
        <v>0.25</v>
      </c>
      <c r="I47" s="41"/>
      <c r="J47" s="50"/>
      <c r="K47" s="36"/>
      <c r="L47" s="40"/>
      <c r="M47" s="51">
        <v>0.25</v>
      </c>
      <c r="N47" s="40"/>
      <c r="O47" s="37" t="s">
        <v>44</v>
      </c>
      <c r="P47" s="37" t="s">
        <v>75</v>
      </c>
      <c r="Q47" s="37">
        <v>45839</v>
      </c>
      <c r="R47" s="52">
        <v>10471500</v>
      </c>
      <c r="S47" s="41" t="e">
        <f>DATEDIF(#REF!,Q47,"y")</f>
        <v>#REF!</v>
      </c>
      <c r="T47" s="41" t="e">
        <f>DATEDIF(#REF!,Q47,"ym")</f>
        <v>#REF!</v>
      </c>
      <c r="U47" s="146">
        <v>34547</v>
      </c>
      <c r="V47" s="36">
        <f t="shared" si="10"/>
        <v>30</v>
      </c>
      <c r="W47" s="36">
        <f t="shared" si="11"/>
        <v>11</v>
      </c>
      <c r="X47" s="86">
        <f t="shared" si="0"/>
        <v>371</v>
      </c>
      <c r="Y47" s="41">
        <f t="shared" si="1"/>
        <v>31</v>
      </c>
      <c r="Z47" s="41"/>
      <c r="AA47" s="54" t="e">
        <f>IF(YEAR(#REF!)&lt;1978,VLOOKUP(#REF!,IF(O47="Nữ",'Tuổi nghỉ hưu 135'!$J$111:$N$254,'Tuổi nghỉ hưu 135'!$C$51:$G$254),2,0),IF(O47="Nữ",60,62))</f>
        <v>#REF!</v>
      </c>
      <c r="AB47" s="73" t="e">
        <f>IF(YEAR(#REF!)&lt;1978,VLOOKUP(#REF!,IF(O47="Nữ",'Tuổi nghỉ hưu 135'!$J$111:$N$254,'Tuổi nghỉ hưu 135'!$C$51:$G$254),5,0),DATE(YEAR(#REF!)+IF(O47="Nữ",60,62),MONTH(#REF!)+1,DAY(#REF!)))</f>
        <v>#REF!</v>
      </c>
      <c r="AC47" s="36">
        <v>3.33</v>
      </c>
      <c r="AD47" s="36">
        <v>0.25</v>
      </c>
      <c r="AE47" s="36"/>
      <c r="AF47" s="50">
        <f t="shared" si="2"/>
        <v>0</v>
      </c>
      <c r="AG47" s="36"/>
      <c r="AH47" s="40">
        <f t="shared" si="3"/>
        <v>0</v>
      </c>
      <c r="AI47" s="36"/>
      <c r="AJ47" s="40">
        <f t="shared" si="4"/>
        <v>0</v>
      </c>
      <c r="AK47" s="53">
        <f t="shared" si="5"/>
        <v>3.58</v>
      </c>
      <c r="AL47" s="52">
        <f t="shared" si="6"/>
        <v>10471500</v>
      </c>
      <c r="AM47" s="86" t="s">
        <v>352</v>
      </c>
      <c r="AN47" s="152" t="s">
        <v>186</v>
      </c>
      <c r="AO47" s="52">
        <f t="shared" si="7"/>
        <v>5</v>
      </c>
      <c r="AP47" s="52">
        <f t="shared" si="8"/>
        <v>0</v>
      </c>
      <c r="AQ47" s="52">
        <f t="shared" si="9"/>
        <v>60</v>
      </c>
      <c r="AR47" s="55" t="s">
        <v>192</v>
      </c>
      <c r="AS47" s="52"/>
      <c r="AT47" s="52">
        <v>1068093000</v>
      </c>
      <c r="AU47" s="52" t="e">
        <f>IF(AQ47&gt;48,1,0.5)*(IF(#REF!&lt;61,1*#REF!,0.9*60)*AL47)</f>
        <v>#REF!</v>
      </c>
      <c r="AV47" s="52" t="e">
        <f>IF(#REF!&lt;24,0,IF(#REF!&lt;61,5*#REF!,4*#REF!)*AL47)</f>
        <v>#REF!</v>
      </c>
      <c r="AW47" s="52" t="e">
        <f>IF(#REF!&lt;24,0,IF(Y47&gt;=15,4*AL47,0))</f>
        <v>#REF!</v>
      </c>
      <c r="AX47" s="52" t="e">
        <f>IF(#REF!&lt;24,0,IF(Y47&gt;15,(Y47-15)*0.5*AL47,0))</f>
        <v>#REF!</v>
      </c>
      <c r="AY47" s="138" t="s">
        <v>454</v>
      </c>
    </row>
    <row r="48" spans="1:51" s="57" customFormat="1" ht="95.25" customHeight="1">
      <c r="A48" s="36">
        <v>37</v>
      </c>
      <c r="B48" s="23" t="s">
        <v>92</v>
      </c>
      <c r="C48" s="146">
        <v>26481</v>
      </c>
      <c r="D48" s="146"/>
      <c r="E48" s="49" t="s">
        <v>236</v>
      </c>
      <c r="F48" s="54" t="s">
        <v>205</v>
      </c>
      <c r="G48" s="36">
        <v>4.6500000000000004</v>
      </c>
      <c r="H48" s="36"/>
      <c r="I48" s="41"/>
      <c r="J48" s="50"/>
      <c r="K48" s="36"/>
      <c r="L48" s="58"/>
      <c r="M48" s="51">
        <v>0.25</v>
      </c>
      <c r="N48" s="40"/>
      <c r="O48" s="37" t="s">
        <v>44</v>
      </c>
      <c r="P48" s="37" t="s">
        <v>75</v>
      </c>
      <c r="Q48" s="37">
        <v>45839</v>
      </c>
      <c r="R48" s="52">
        <v>13601250</v>
      </c>
      <c r="S48" s="41" t="e">
        <f>DATEDIF(#REF!,Q48,"y")</f>
        <v>#REF!</v>
      </c>
      <c r="T48" s="41" t="e">
        <f>DATEDIF(#REF!,Q48,"ym")</f>
        <v>#REF!</v>
      </c>
      <c r="U48" s="146">
        <v>34700</v>
      </c>
      <c r="V48" s="36">
        <f t="shared" si="10"/>
        <v>30</v>
      </c>
      <c r="W48" s="36">
        <f t="shared" si="11"/>
        <v>6</v>
      </c>
      <c r="X48" s="86">
        <f t="shared" si="0"/>
        <v>366</v>
      </c>
      <c r="Y48" s="41">
        <f t="shared" si="1"/>
        <v>30.5</v>
      </c>
      <c r="Z48" s="41"/>
      <c r="AA48" s="54" t="e">
        <f>IF(YEAR(#REF!)&lt;1978,VLOOKUP(#REF!,IF(O48="Nữ",'Tuổi nghỉ hưu 135'!$J$111:$N$254,'Tuổi nghỉ hưu 135'!$C$51:$G$254),2,0),IF(O48="Nữ",60,62))</f>
        <v>#REF!</v>
      </c>
      <c r="AB48" s="73" t="e">
        <f>IF(YEAR(#REF!)&lt;1978,VLOOKUP(#REF!,IF(O48="Nữ",'Tuổi nghỉ hưu 135'!$J$111:$N$254,'Tuổi nghỉ hưu 135'!$C$51:$G$254),5,0),DATE(YEAR(#REF!)+IF(O48="Nữ",60,62),MONTH(#REF!)+1,DAY(#REF!)))</f>
        <v>#REF!</v>
      </c>
      <c r="AC48" s="36">
        <v>4.6500000000000004</v>
      </c>
      <c r="AD48" s="36"/>
      <c r="AE48" s="36"/>
      <c r="AF48" s="50">
        <f t="shared" si="2"/>
        <v>0</v>
      </c>
      <c r="AG48" s="36"/>
      <c r="AH48" s="40">
        <f t="shared" si="3"/>
        <v>0</v>
      </c>
      <c r="AI48" s="36">
        <v>0.1</v>
      </c>
      <c r="AJ48" s="40">
        <f>AI48</f>
        <v>0.1</v>
      </c>
      <c r="AK48" s="40">
        <f t="shared" si="5"/>
        <v>4.75</v>
      </c>
      <c r="AL48" s="52">
        <f t="shared" si="6"/>
        <v>13893750</v>
      </c>
      <c r="AM48" s="86" t="s">
        <v>359</v>
      </c>
      <c r="AN48" s="152" t="s">
        <v>186</v>
      </c>
      <c r="AO48" s="52">
        <f t="shared" si="7"/>
        <v>5</v>
      </c>
      <c r="AP48" s="52">
        <f t="shared" si="8"/>
        <v>0</v>
      </c>
      <c r="AQ48" s="52">
        <f t="shared" si="9"/>
        <v>60</v>
      </c>
      <c r="AR48" s="55" t="s">
        <v>192</v>
      </c>
      <c r="AS48" s="52"/>
      <c r="AT48" s="52">
        <v>1411129688</v>
      </c>
      <c r="AU48" s="52">
        <v>734467500</v>
      </c>
      <c r="AV48" s="52">
        <v>516847500</v>
      </c>
      <c r="AW48" s="52">
        <v>54405000</v>
      </c>
      <c r="AX48" s="52">
        <v>105409687.5</v>
      </c>
      <c r="AY48" s="138" t="s">
        <v>454</v>
      </c>
    </row>
    <row r="49" spans="1:51" s="57" customFormat="1" ht="95.25" customHeight="1">
      <c r="A49" s="36">
        <v>38</v>
      </c>
      <c r="B49" s="23" t="s">
        <v>93</v>
      </c>
      <c r="C49" s="146">
        <v>24546</v>
      </c>
      <c r="D49" s="146"/>
      <c r="E49" s="49" t="s">
        <v>235</v>
      </c>
      <c r="F49" s="54" t="s">
        <v>206</v>
      </c>
      <c r="G49" s="36">
        <v>4.6500000000000004</v>
      </c>
      <c r="H49" s="36">
        <v>0.25</v>
      </c>
      <c r="I49" s="41"/>
      <c r="J49" s="50"/>
      <c r="K49" s="36"/>
      <c r="L49" s="40"/>
      <c r="M49" s="51">
        <v>0.25</v>
      </c>
      <c r="N49" s="40"/>
      <c r="O49" s="37" t="s">
        <v>44</v>
      </c>
      <c r="P49" s="37" t="s">
        <v>75</v>
      </c>
      <c r="Q49" s="37">
        <v>45839</v>
      </c>
      <c r="R49" s="52">
        <v>14332500</v>
      </c>
      <c r="S49" s="41" t="e">
        <f>DATEDIF(#REF!,Q49,"y")</f>
        <v>#REF!</v>
      </c>
      <c r="T49" s="41" t="e">
        <f>DATEDIF(#REF!,Q49,"ym")</f>
        <v>#REF!</v>
      </c>
      <c r="U49" s="146">
        <v>31079</v>
      </c>
      <c r="V49" s="36">
        <v>28</v>
      </c>
      <c r="W49" s="36">
        <v>1</v>
      </c>
      <c r="X49" s="86">
        <f t="shared" si="0"/>
        <v>337</v>
      </c>
      <c r="Y49" s="41">
        <f t="shared" si="1"/>
        <v>28.5</v>
      </c>
      <c r="Z49" s="41"/>
      <c r="AA49" s="54" t="e">
        <f>IF(YEAR(#REF!)&lt;1978,VLOOKUP(#REF!,IF(O49="Nữ",'Tuổi nghỉ hưu 135'!$J$111:$N$254,'Tuổi nghỉ hưu 135'!$C$51:$G$254),2,0),IF(O49="Nữ",60,62))</f>
        <v>#REF!</v>
      </c>
      <c r="AB49" s="73" t="e">
        <f>IF(YEAR(#REF!)&lt;1978,VLOOKUP(#REF!,IF(O49="Nữ",'Tuổi nghỉ hưu 135'!$J$111:$N$254,'Tuổi nghỉ hưu 135'!$C$51:$G$254),5,0),DATE(YEAR(#REF!)+IF(O49="Nữ",60,62),MONTH(#REF!)+1,DAY(#REF!)))</f>
        <v>#REF!</v>
      </c>
      <c r="AC49" s="36">
        <v>4.6500000000000004</v>
      </c>
      <c r="AD49" s="36">
        <v>0.25</v>
      </c>
      <c r="AE49" s="36"/>
      <c r="AF49" s="50">
        <f t="shared" si="2"/>
        <v>0</v>
      </c>
      <c r="AG49" s="36"/>
      <c r="AH49" s="40">
        <f t="shared" si="3"/>
        <v>0</v>
      </c>
      <c r="AI49" s="36"/>
      <c r="AJ49" s="40">
        <f>(AC49+AD49+AF49)*AI49/100</f>
        <v>0</v>
      </c>
      <c r="AK49" s="53">
        <f t="shared" ref="AK49:AK56" si="12" xml:space="preserve"> AC49+AD49+AF49+AH49+AJ49</f>
        <v>4.9000000000000004</v>
      </c>
      <c r="AL49" s="52">
        <f t="shared" si="6"/>
        <v>14332500</v>
      </c>
      <c r="AM49" s="86" t="s">
        <v>417</v>
      </c>
      <c r="AN49" s="152" t="s">
        <v>186</v>
      </c>
      <c r="AO49" s="52">
        <f t="shared" si="7"/>
        <v>5</v>
      </c>
      <c r="AP49" s="52">
        <f t="shared" si="8"/>
        <v>0</v>
      </c>
      <c r="AQ49" s="52">
        <f t="shared" si="9"/>
        <v>60</v>
      </c>
      <c r="AR49" s="55" t="s">
        <v>192</v>
      </c>
      <c r="AS49" s="52"/>
      <c r="AT49" s="52">
        <v>1085686875</v>
      </c>
      <c r="AU49" s="52" t="e">
        <f>IF(AQ49&gt;48,1,0.5)*(IF(#REF!&lt;61,1*#REF!,0.9*60)*AL49)</f>
        <v>#REF!</v>
      </c>
      <c r="AV49" s="52" t="e">
        <f>IF(#REF!&lt;24,0,IF(#REF!&lt;61,5*#REF!,4*#REF!)*AL49)</f>
        <v>#REF!</v>
      </c>
      <c r="AW49" s="52" t="e">
        <f>IF(#REF!&lt;24,0,IF(Y49&gt;=15,4*AL49,0))</f>
        <v>#REF!</v>
      </c>
      <c r="AX49" s="52" t="e">
        <f>IF(#REF!&lt;24,0,IF(Y49&gt;15,(Y49-15)*0.5*AL49,0))</f>
        <v>#REF!</v>
      </c>
      <c r="AY49" s="138" t="s">
        <v>454</v>
      </c>
    </row>
    <row r="50" spans="1:51" s="57" customFormat="1" ht="95.25" customHeight="1">
      <c r="A50" s="36">
        <v>39</v>
      </c>
      <c r="B50" s="23" t="s">
        <v>94</v>
      </c>
      <c r="C50" s="146"/>
      <c r="D50" s="146" t="s">
        <v>136</v>
      </c>
      <c r="E50" s="49" t="s">
        <v>231</v>
      </c>
      <c r="F50" s="54" t="s">
        <v>207</v>
      </c>
      <c r="G50" s="36">
        <v>3.66</v>
      </c>
      <c r="H50" s="36">
        <v>0.25</v>
      </c>
      <c r="I50" s="41"/>
      <c r="J50" s="50"/>
      <c r="K50" s="36"/>
      <c r="L50" s="40"/>
      <c r="M50" s="51">
        <v>0.25</v>
      </c>
      <c r="N50" s="40"/>
      <c r="O50" s="37" t="s">
        <v>13</v>
      </c>
      <c r="P50" s="37" t="s">
        <v>75</v>
      </c>
      <c r="Q50" s="37">
        <v>45839</v>
      </c>
      <c r="R50" s="52">
        <v>11436750</v>
      </c>
      <c r="S50" s="41" t="e">
        <f>DATEDIF(#REF!,Q50,"y")</f>
        <v>#REF!</v>
      </c>
      <c r="T50" s="41" t="e">
        <f>DATEDIF(#REF!,Q50,"ym")</f>
        <v>#REF!</v>
      </c>
      <c r="U50" s="146">
        <v>40057</v>
      </c>
      <c r="V50" s="36">
        <f t="shared" ref="V50:V56" si="13">DATEDIF(U50,Q50,"y")</f>
        <v>15</v>
      </c>
      <c r="W50" s="36">
        <f>DATEDIF(U50,Q50,"ym")</f>
        <v>10</v>
      </c>
      <c r="X50" s="86">
        <f t="shared" si="0"/>
        <v>190</v>
      </c>
      <c r="Y50" s="41">
        <f t="shared" si="1"/>
        <v>16</v>
      </c>
      <c r="Z50" s="41"/>
      <c r="AA50" s="54" t="e">
        <f>IF(YEAR(#REF!)&lt;1978,VLOOKUP(#REF!,IF(O50="Nữ",'Tuổi nghỉ hưu 135'!$J$111:$N$254,'Tuổi nghỉ hưu 135'!$C$51:$G$254),2,0),IF(O50="Nữ",60,62))</f>
        <v>#REF!</v>
      </c>
      <c r="AB50" s="73" t="e">
        <f>IF(YEAR(#REF!)&lt;1978,VLOOKUP(#REF!,IF(O50="Nữ",'Tuổi nghỉ hưu 135'!$J$111:$N$254,'Tuổi nghỉ hưu 135'!$C$51:$G$254),5,0),DATE(YEAR(#REF!)+IF(O50="Nữ",60,62),MONTH(#REF!)+1,DAY(#REF!)))</f>
        <v>#REF!</v>
      </c>
      <c r="AC50" s="36">
        <v>3.66</v>
      </c>
      <c r="AD50" s="36">
        <v>0.25</v>
      </c>
      <c r="AE50" s="36"/>
      <c r="AF50" s="50">
        <f t="shared" si="2"/>
        <v>0</v>
      </c>
      <c r="AG50" s="36"/>
      <c r="AH50" s="40">
        <f t="shared" si="3"/>
        <v>0</v>
      </c>
      <c r="AI50" s="36"/>
      <c r="AJ50" s="40">
        <f>(AC50+AD50+AF50)*AI50/100</f>
        <v>0</v>
      </c>
      <c r="AK50" s="53">
        <f t="shared" si="12"/>
        <v>3.91</v>
      </c>
      <c r="AL50" s="52">
        <f t="shared" si="6"/>
        <v>11436750</v>
      </c>
      <c r="AM50" s="86" t="s">
        <v>415</v>
      </c>
      <c r="AN50" s="152" t="s">
        <v>186</v>
      </c>
      <c r="AO50" s="52">
        <f t="shared" si="7"/>
        <v>5</v>
      </c>
      <c r="AP50" s="52">
        <f t="shared" si="8"/>
        <v>0</v>
      </c>
      <c r="AQ50" s="52">
        <f t="shared" si="9"/>
        <v>60</v>
      </c>
      <c r="AR50" s="55" t="s">
        <v>192</v>
      </c>
      <c r="AS50" s="52"/>
      <c r="AT50" s="52">
        <v>182988000</v>
      </c>
      <c r="AU50" s="52" t="e">
        <f>IF(AQ50&gt;48,1,0.5)*(IF(#REF!&lt;61,1*#REF!,0.9*60)*AL50)</f>
        <v>#REF!</v>
      </c>
      <c r="AV50" s="52" t="e">
        <f>IF(#REF!&lt;24,0,IF(#REF!&lt;61,5*#REF!,4*#REF!)*AL50)</f>
        <v>#REF!</v>
      </c>
      <c r="AW50" s="52" t="e">
        <f>IF(#REF!&lt;24,0,IF(Y50&gt;=15,4*AL50,0))</f>
        <v>#REF!</v>
      </c>
      <c r="AX50" s="52" t="e">
        <f>IF(#REF!&lt;24,0,IF(Y50&gt;15,(Y50-15)*0.5*AL50,0))</f>
        <v>#REF!</v>
      </c>
      <c r="AY50" s="138" t="s">
        <v>454</v>
      </c>
    </row>
    <row r="51" spans="1:51" s="57" customFormat="1" ht="95.25" customHeight="1">
      <c r="A51" s="36">
        <v>40</v>
      </c>
      <c r="B51" s="23" t="s">
        <v>95</v>
      </c>
      <c r="C51" s="146">
        <v>23575</v>
      </c>
      <c r="D51" s="146"/>
      <c r="E51" s="49" t="s">
        <v>237</v>
      </c>
      <c r="F51" s="54" t="s">
        <v>208</v>
      </c>
      <c r="G51" s="36">
        <v>3.66</v>
      </c>
      <c r="H51" s="36">
        <v>0.2</v>
      </c>
      <c r="I51" s="41"/>
      <c r="J51" s="50"/>
      <c r="K51" s="36"/>
      <c r="L51" s="40"/>
      <c r="M51" s="51">
        <v>0.25</v>
      </c>
      <c r="N51" s="40"/>
      <c r="O51" s="37" t="s">
        <v>44</v>
      </c>
      <c r="P51" s="37" t="s">
        <v>75</v>
      </c>
      <c r="Q51" s="37">
        <v>45839</v>
      </c>
      <c r="R51" s="52">
        <v>11290500</v>
      </c>
      <c r="S51" s="41" t="e">
        <f>DATEDIF(#REF!,Q51,"y")</f>
        <v>#REF!</v>
      </c>
      <c r="T51" s="41" t="e">
        <f>DATEDIF(#REF!,Q51,"ym")</f>
        <v>#REF!</v>
      </c>
      <c r="U51" s="146">
        <v>38869</v>
      </c>
      <c r="V51" s="36">
        <f t="shared" si="13"/>
        <v>19</v>
      </c>
      <c r="W51" s="36">
        <f>DATEDIF(U51,Q51,"ym")</f>
        <v>1</v>
      </c>
      <c r="X51" s="86">
        <f t="shared" si="0"/>
        <v>229</v>
      </c>
      <c r="Y51" s="41">
        <f t="shared" si="1"/>
        <v>19.5</v>
      </c>
      <c r="Z51" s="41"/>
      <c r="AA51" s="54" t="e">
        <f>IF(YEAR(#REF!)&lt;1978,VLOOKUP(#REF!,IF(O51="Nữ",'Tuổi nghỉ hưu 135'!$J$111:$N$254,'Tuổi nghỉ hưu 135'!$C$51:$G$254),2,0),IF(O51="Nữ",60,62))</f>
        <v>#REF!</v>
      </c>
      <c r="AB51" s="73" t="e">
        <f>IF(YEAR(#REF!)&lt;1978,VLOOKUP(#REF!,IF(O51="Nữ",'Tuổi nghỉ hưu 135'!$J$111:$N$254,'Tuổi nghỉ hưu 135'!$C$51:$G$254),5,0),DATE(YEAR(#REF!)+IF(O51="Nữ",60,62),MONTH(#REF!)+1,DAY(#REF!)))</f>
        <v>#REF!</v>
      </c>
      <c r="AC51" s="36">
        <v>3.99</v>
      </c>
      <c r="AD51" s="36">
        <v>0.2</v>
      </c>
      <c r="AE51" s="36"/>
      <c r="AF51" s="50">
        <f t="shared" si="2"/>
        <v>0</v>
      </c>
      <c r="AG51" s="36"/>
      <c r="AH51" s="40">
        <f t="shared" si="3"/>
        <v>0</v>
      </c>
      <c r="AI51" s="36"/>
      <c r="AJ51" s="40">
        <f>(AC51+AD51+AF51)*AI51/100</f>
        <v>0</v>
      </c>
      <c r="AK51" s="53">
        <f t="shared" si="12"/>
        <v>4.1900000000000004</v>
      </c>
      <c r="AL51" s="52">
        <f t="shared" si="6"/>
        <v>12255750</v>
      </c>
      <c r="AM51" s="86" t="s">
        <v>418</v>
      </c>
      <c r="AN51" s="152" t="s">
        <v>186</v>
      </c>
      <c r="AO51" s="52">
        <f t="shared" si="7"/>
        <v>5</v>
      </c>
      <c r="AP51" s="52">
        <f t="shared" si="8"/>
        <v>0</v>
      </c>
      <c r="AQ51" s="52">
        <f t="shared" si="9"/>
        <v>60</v>
      </c>
      <c r="AR51" s="55" t="s">
        <v>192</v>
      </c>
      <c r="AS51" s="52"/>
      <c r="AT51" s="52">
        <v>45162000</v>
      </c>
      <c r="AU51" s="52" t="e">
        <f>IF(AQ51&gt;48,1,0.5)*(IF(#REF!&lt;61,1*#REF!,0.9*60)*AL51)</f>
        <v>#REF!</v>
      </c>
      <c r="AV51" s="52" t="e">
        <f>IF(#REF!&lt;24,0,IF(#REF!&lt;61,5*#REF!,4*#REF!)*AL51)</f>
        <v>#REF!</v>
      </c>
      <c r="AW51" s="52" t="e">
        <f>IF(#REF!&lt;24,0,IF(Y51&gt;=15,4*AL51,0))</f>
        <v>#REF!</v>
      </c>
      <c r="AX51" s="52" t="e">
        <f>IF(#REF!&lt;24,0,IF(Y51&gt;15,(Y51-15)*0.5*AL51,0))</f>
        <v>#REF!</v>
      </c>
      <c r="AY51" s="138" t="s">
        <v>454</v>
      </c>
    </row>
    <row r="52" spans="1:51" s="57" customFormat="1" ht="95.25" customHeight="1">
      <c r="A52" s="36">
        <v>41</v>
      </c>
      <c r="B52" s="23" t="s">
        <v>96</v>
      </c>
      <c r="C52" s="156">
        <v>25179</v>
      </c>
      <c r="D52" s="156"/>
      <c r="E52" s="49" t="s">
        <v>238</v>
      </c>
      <c r="F52" s="54" t="s">
        <v>209</v>
      </c>
      <c r="G52" s="36">
        <v>4.32</v>
      </c>
      <c r="H52" s="36"/>
      <c r="I52" s="41"/>
      <c r="J52" s="50"/>
      <c r="K52" s="36"/>
      <c r="L52" s="58"/>
      <c r="M52" s="51">
        <v>0.25</v>
      </c>
      <c r="N52" s="59"/>
      <c r="O52" s="37" t="s">
        <v>44</v>
      </c>
      <c r="P52" s="37" t="s">
        <v>75</v>
      </c>
      <c r="Q52" s="37">
        <v>45839</v>
      </c>
      <c r="R52" s="52">
        <v>12636000</v>
      </c>
      <c r="S52" s="41" t="e">
        <f>DATEDIF(#REF!,Q52,"y")</f>
        <v>#REF!</v>
      </c>
      <c r="T52" s="41" t="e">
        <f>DATEDIF(#REF!,Q52,"ym")</f>
        <v>#REF!</v>
      </c>
      <c r="U52" s="146">
        <v>35247</v>
      </c>
      <c r="V52" s="36">
        <f t="shared" si="13"/>
        <v>29</v>
      </c>
      <c r="W52" s="36">
        <f>DATEDIF(U52,Q52,"ym")</f>
        <v>0</v>
      </c>
      <c r="X52" s="86">
        <f t="shared" si="0"/>
        <v>348</v>
      </c>
      <c r="Y52" s="41">
        <f t="shared" si="1"/>
        <v>29</v>
      </c>
      <c r="Z52" s="41"/>
      <c r="AA52" s="54" t="e">
        <f>IF(YEAR(#REF!)&lt;1978,VLOOKUP(#REF!,IF(O52="Nữ",'Tuổi nghỉ hưu 135'!$J$111:$N$254,'Tuổi nghỉ hưu 135'!$C$51:$G$254),2,0),IF(O52="Nữ",60,62))</f>
        <v>#REF!</v>
      </c>
      <c r="AB52" s="73" t="e">
        <f>IF(YEAR(#REF!)&lt;1978,VLOOKUP(#REF!,IF(O52="Nữ",'Tuổi nghỉ hưu 135'!$J$111:$N$254,'Tuổi nghỉ hưu 135'!$C$51:$G$254),5,0),DATE(YEAR(#REF!)+IF(O52="Nữ",60,62),MONTH(#REF!)+1,DAY(#REF!)))</f>
        <v>#REF!</v>
      </c>
      <c r="AC52" s="36">
        <v>4.32</v>
      </c>
      <c r="AD52" s="36"/>
      <c r="AE52" s="36"/>
      <c r="AF52" s="50">
        <f t="shared" si="2"/>
        <v>0</v>
      </c>
      <c r="AG52" s="36"/>
      <c r="AH52" s="40">
        <f t="shared" si="3"/>
        <v>0</v>
      </c>
      <c r="AI52" s="60">
        <v>0.1</v>
      </c>
      <c r="AJ52" s="59">
        <f>AI52</f>
        <v>0.1</v>
      </c>
      <c r="AK52" s="59">
        <f t="shared" si="12"/>
        <v>4.42</v>
      </c>
      <c r="AL52" s="52">
        <f t="shared" si="6"/>
        <v>12928500</v>
      </c>
      <c r="AM52" s="86" t="s">
        <v>360</v>
      </c>
      <c r="AN52" s="152" t="s">
        <v>186</v>
      </c>
      <c r="AO52" s="52">
        <f t="shared" si="7"/>
        <v>5</v>
      </c>
      <c r="AP52" s="52">
        <f t="shared" si="8"/>
        <v>0</v>
      </c>
      <c r="AQ52" s="52">
        <f t="shared" si="9"/>
        <v>60</v>
      </c>
      <c r="AR52" s="55" t="s">
        <v>192</v>
      </c>
      <c r="AS52" s="52"/>
      <c r="AT52" s="52">
        <v>1099332000</v>
      </c>
      <c r="AU52" s="52">
        <v>682344000</v>
      </c>
      <c r="AV52" s="52">
        <v>277992000</v>
      </c>
      <c r="AW52" s="52">
        <v>50544000</v>
      </c>
      <c r="AX52" s="52">
        <v>88452000</v>
      </c>
      <c r="AY52" s="138" t="s">
        <v>454</v>
      </c>
    </row>
    <row r="53" spans="1:51" s="57" customFormat="1" ht="95.25" customHeight="1">
      <c r="A53" s="36">
        <v>42</v>
      </c>
      <c r="B53" s="23" t="s">
        <v>98</v>
      </c>
      <c r="C53" s="146"/>
      <c r="D53" s="146" t="s">
        <v>137</v>
      </c>
      <c r="E53" s="49" t="s">
        <v>237</v>
      </c>
      <c r="F53" s="54" t="s">
        <v>211</v>
      </c>
      <c r="G53" s="36">
        <v>3.33</v>
      </c>
      <c r="H53" s="36">
        <v>0.15</v>
      </c>
      <c r="I53" s="41"/>
      <c r="J53" s="50"/>
      <c r="K53" s="36"/>
      <c r="L53" s="40"/>
      <c r="M53" s="51">
        <v>0.25</v>
      </c>
      <c r="N53" s="40"/>
      <c r="O53" s="37" t="s">
        <v>13</v>
      </c>
      <c r="P53" s="37" t="s">
        <v>75</v>
      </c>
      <c r="Q53" s="37">
        <v>45839</v>
      </c>
      <c r="R53" s="52">
        <v>10179000</v>
      </c>
      <c r="S53" s="41" t="e">
        <f>DATEDIF(#REF!,Q53,"y")</f>
        <v>#REF!</v>
      </c>
      <c r="T53" s="41" t="e">
        <f>DATEDIF(#REF!,Q53,"ym")</f>
        <v>#REF!</v>
      </c>
      <c r="U53" s="146">
        <v>39295</v>
      </c>
      <c r="V53" s="36">
        <f t="shared" si="13"/>
        <v>17</v>
      </c>
      <c r="W53" s="36">
        <f>DATEDIF(U53,Q53,"ym")</f>
        <v>11</v>
      </c>
      <c r="X53" s="86">
        <f t="shared" si="0"/>
        <v>215</v>
      </c>
      <c r="Y53" s="41">
        <f t="shared" si="1"/>
        <v>18</v>
      </c>
      <c r="Z53" s="41"/>
      <c r="AA53" s="54" t="e">
        <f>IF(YEAR(#REF!)&lt;1978,VLOOKUP(#REF!,IF(O53="Nữ",'Tuổi nghỉ hưu 135'!$J$111:$N$254,'Tuổi nghỉ hưu 135'!$C$51:$G$254),2,0),IF(O53="Nữ",60,62))</f>
        <v>#REF!</v>
      </c>
      <c r="AB53" s="73" t="e">
        <f>IF(YEAR(#REF!)&lt;1978,VLOOKUP(#REF!,IF(O53="Nữ",'Tuổi nghỉ hưu 135'!$J$111:$N$254,'Tuổi nghỉ hưu 135'!$C$51:$G$254),5,0),DATE(YEAR(#REF!)+IF(O53="Nữ",60,62),MONTH(#REF!)+1,DAY(#REF!)))</f>
        <v>#REF!</v>
      </c>
      <c r="AC53" s="36">
        <v>3.33</v>
      </c>
      <c r="AD53" s="36">
        <v>0.15</v>
      </c>
      <c r="AE53" s="36"/>
      <c r="AF53" s="50">
        <f t="shared" si="2"/>
        <v>0</v>
      </c>
      <c r="AG53" s="36"/>
      <c r="AH53" s="40">
        <f t="shared" si="3"/>
        <v>0</v>
      </c>
      <c r="AI53" s="36"/>
      <c r="AJ53" s="40">
        <f>(AC53+AD53+AF53)*AI53/100</f>
        <v>0</v>
      </c>
      <c r="AK53" s="53">
        <f t="shared" si="12"/>
        <v>3.48</v>
      </c>
      <c r="AL53" s="52">
        <f t="shared" si="6"/>
        <v>10179000</v>
      </c>
      <c r="AM53" s="86" t="s">
        <v>357</v>
      </c>
      <c r="AN53" s="152" t="s">
        <v>186</v>
      </c>
      <c r="AO53" s="52">
        <f t="shared" si="7"/>
        <v>5</v>
      </c>
      <c r="AP53" s="52">
        <f t="shared" si="8"/>
        <v>0</v>
      </c>
      <c r="AQ53" s="52">
        <f t="shared" si="9"/>
        <v>60</v>
      </c>
      <c r="AR53" s="55" t="s">
        <v>192</v>
      </c>
      <c r="AS53" s="52"/>
      <c r="AT53" s="52">
        <v>30537000</v>
      </c>
      <c r="AU53" s="52" t="e">
        <f>IF(AQ53&gt;48,1,0.5)*(IF(#REF!&lt;61,1*#REF!,0.9*60)*AL53)</f>
        <v>#REF!</v>
      </c>
      <c r="AV53" s="52" t="e">
        <f>IF(#REF!&lt;24,0,IF(#REF!&lt;61,5*#REF!,4*#REF!)*AL53)</f>
        <v>#REF!</v>
      </c>
      <c r="AW53" s="52" t="e">
        <f>IF(#REF!&lt;24,0,IF(Y53&gt;=15,4*AL53,0))</f>
        <v>#REF!</v>
      </c>
      <c r="AX53" s="52" t="e">
        <f>IF(#REF!&lt;24,0,IF(Y53&gt;15,(Y53-15)*0.5*AL53,0))</f>
        <v>#REF!</v>
      </c>
      <c r="AY53" s="138" t="s">
        <v>454</v>
      </c>
    </row>
    <row r="54" spans="1:51" s="57" customFormat="1" ht="95.25" customHeight="1">
      <c r="A54" s="36">
        <v>43</v>
      </c>
      <c r="B54" s="23" t="s">
        <v>99</v>
      </c>
      <c r="C54" s="146" t="s">
        <v>127</v>
      </c>
      <c r="D54" s="146"/>
      <c r="E54" s="49" t="s">
        <v>237</v>
      </c>
      <c r="F54" s="54" t="s">
        <v>212</v>
      </c>
      <c r="G54" s="36">
        <v>4.32</v>
      </c>
      <c r="H54" s="36">
        <v>0.2</v>
      </c>
      <c r="I54" s="41"/>
      <c r="J54" s="50"/>
      <c r="K54" s="36"/>
      <c r="L54" s="40"/>
      <c r="M54" s="51">
        <v>0.25</v>
      </c>
      <c r="N54" s="40"/>
      <c r="O54" s="37" t="s">
        <v>44</v>
      </c>
      <c r="P54" s="37" t="s">
        <v>75</v>
      </c>
      <c r="Q54" s="37">
        <v>45839</v>
      </c>
      <c r="R54" s="52">
        <v>13221000.000000002</v>
      </c>
      <c r="S54" s="41" t="e">
        <f>DATEDIF(#REF!,Q54,"y")</f>
        <v>#REF!</v>
      </c>
      <c r="T54" s="41" t="e">
        <f>DATEDIF(#REF!,Q54,"ym")</f>
        <v>#REF!</v>
      </c>
      <c r="U54" s="146">
        <v>35977</v>
      </c>
      <c r="V54" s="36">
        <f t="shared" si="13"/>
        <v>27</v>
      </c>
      <c r="W54" s="36">
        <f>DATEDIF(U54,Q54,"ym")</f>
        <v>0</v>
      </c>
      <c r="X54" s="86">
        <f t="shared" si="0"/>
        <v>324</v>
      </c>
      <c r="Y54" s="41">
        <f t="shared" si="1"/>
        <v>27</v>
      </c>
      <c r="Z54" s="41"/>
      <c r="AA54" s="54" t="e">
        <f>IF(YEAR(#REF!)&lt;1978,VLOOKUP(#REF!,IF(O54="Nữ",'Tuổi nghỉ hưu 135'!$J$111:$N$254,'Tuổi nghỉ hưu 135'!$C$51:$G$254),2,0),IF(O54="Nữ",60,62))</f>
        <v>#REF!</v>
      </c>
      <c r="AB54" s="73" t="e">
        <f>IF(YEAR(#REF!)&lt;1978,VLOOKUP(#REF!,IF(O54="Nữ",'Tuổi nghỉ hưu 135'!$J$111:$N$254,'Tuổi nghỉ hưu 135'!$C$51:$G$254),5,0),DATE(YEAR(#REF!)+IF(O54="Nữ",60,62),MONTH(#REF!)+1,DAY(#REF!)))</f>
        <v>#REF!</v>
      </c>
      <c r="AC54" s="36">
        <v>4.32</v>
      </c>
      <c r="AD54" s="36">
        <v>0.2</v>
      </c>
      <c r="AE54" s="36"/>
      <c r="AF54" s="50">
        <f t="shared" si="2"/>
        <v>0</v>
      </c>
      <c r="AG54" s="36"/>
      <c r="AH54" s="40">
        <f t="shared" si="3"/>
        <v>0</v>
      </c>
      <c r="AI54" s="36"/>
      <c r="AJ54" s="40">
        <f>(AC54+AD54+AF54)*AI54/100</f>
        <v>0</v>
      </c>
      <c r="AK54" s="53">
        <f t="shared" si="12"/>
        <v>4.5200000000000005</v>
      </c>
      <c r="AL54" s="52">
        <f t="shared" si="6"/>
        <v>13221000.000000002</v>
      </c>
      <c r="AM54" s="86" t="s">
        <v>354</v>
      </c>
      <c r="AN54" s="152" t="s">
        <v>186</v>
      </c>
      <c r="AO54" s="52">
        <f t="shared" si="7"/>
        <v>5</v>
      </c>
      <c r="AP54" s="52">
        <f t="shared" si="8"/>
        <v>0</v>
      </c>
      <c r="AQ54" s="52">
        <f t="shared" si="9"/>
        <v>60</v>
      </c>
      <c r="AR54" s="55" t="s">
        <v>192</v>
      </c>
      <c r="AS54" s="52"/>
      <c r="AT54" s="52">
        <v>1322100000.0000002</v>
      </c>
      <c r="AU54" s="52" t="e">
        <f>IF(AQ54&gt;48,1,0.5)*(IF(#REF!&lt;61,1*#REF!,0.9*60)*AL54)</f>
        <v>#REF!</v>
      </c>
      <c r="AV54" s="52" t="e">
        <f>IF(#REF!&lt;24,0,IF(#REF!&lt;61,5*#REF!,4*#REF!)*AL54)</f>
        <v>#REF!</v>
      </c>
      <c r="AW54" s="52" t="e">
        <f>IF(#REF!&lt;24,0,IF(Y54&gt;=15,4*AL54,0))</f>
        <v>#REF!</v>
      </c>
      <c r="AX54" s="52" t="e">
        <f>IF(#REF!&lt;24,0,IF(Y54&gt;15,(Y54-15)*0.5*AL54,0))</f>
        <v>#REF!</v>
      </c>
      <c r="AY54" s="138" t="s">
        <v>454</v>
      </c>
    </row>
    <row r="55" spans="1:51" s="57" customFormat="1" ht="95.25" customHeight="1">
      <c r="A55" s="36">
        <v>44</v>
      </c>
      <c r="B55" s="23" t="s">
        <v>100</v>
      </c>
      <c r="C55" s="146" t="s">
        <v>128</v>
      </c>
      <c r="D55" s="146"/>
      <c r="E55" s="49" t="s">
        <v>237</v>
      </c>
      <c r="F55" s="54" t="s">
        <v>213</v>
      </c>
      <c r="G55" s="36">
        <v>4.32</v>
      </c>
      <c r="H55" s="36"/>
      <c r="I55" s="41"/>
      <c r="J55" s="50"/>
      <c r="K55" s="36"/>
      <c r="L55" s="40"/>
      <c r="M55" s="51">
        <v>0.25</v>
      </c>
      <c r="N55" s="40"/>
      <c r="O55" s="37" t="s">
        <v>44</v>
      </c>
      <c r="P55" s="37" t="s">
        <v>75</v>
      </c>
      <c r="Q55" s="37">
        <v>45839</v>
      </c>
      <c r="R55" s="52">
        <v>12636000</v>
      </c>
      <c r="S55" s="41" t="e">
        <f>DATEDIF(#REF!,Q55,"y")</f>
        <v>#REF!</v>
      </c>
      <c r="T55" s="41" t="e">
        <f>DATEDIF(#REF!,Q55,"ym")</f>
        <v>#REF!</v>
      </c>
      <c r="U55" s="146">
        <v>35431</v>
      </c>
      <c r="V55" s="36">
        <f t="shared" si="13"/>
        <v>28</v>
      </c>
      <c r="W55" s="36">
        <v>3</v>
      </c>
      <c r="X55" s="86">
        <f t="shared" si="0"/>
        <v>339</v>
      </c>
      <c r="Y55" s="41">
        <f t="shared" si="1"/>
        <v>28.5</v>
      </c>
      <c r="Z55" s="41"/>
      <c r="AA55" s="54" t="e">
        <f>IF(YEAR(#REF!)&lt;1978,VLOOKUP(#REF!,IF(O55="Nữ",'Tuổi nghỉ hưu 135'!$J$111:$N$254,'Tuổi nghỉ hưu 135'!$C$51:$G$254),2,0),IF(O55="Nữ",60,62))</f>
        <v>#REF!</v>
      </c>
      <c r="AB55" s="73" t="e">
        <f>IF(YEAR(#REF!)&lt;1978,VLOOKUP(#REF!,IF(O55="Nữ",'Tuổi nghỉ hưu 135'!$J$111:$N$254,'Tuổi nghỉ hưu 135'!$C$51:$G$254),5,0),DATE(YEAR(#REF!)+IF(O55="Nữ",60,62),MONTH(#REF!)+1,DAY(#REF!)))</f>
        <v>#REF!</v>
      </c>
      <c r="AC55" s="36">
        <v>4.32</v>
      </c>
      <c r="AD55" s="36"/>
      <c r="AE55" s="36"/>
      <c r="AF55" s="50">
        <f t="shared" si="2"/>
        <v>0</v>
      </c>
      <c r="AG55" s="36"/>
      <c r="AH55" s="40">
        <f t="shared" si="3"/>
        <v>0</v>
      </c>
      <c r="AI55" s="36"/>
      <c r="AJ55" s="40">
        <f>(AC55+AD55+AF55)*AI55/100</f>
        <v>0</v>
      </c>
      <c r="AK55" s="53">
        <f t="shared" si="12"/>
        <v>4.32</v>
      </c>
      <c r="AL55" s="52">
        <f t="shared" si="6"/>
        <v>12636000</v>
      </c>
      <c r="AM55" s="86" t="s">
        <v>399</v>
      </c>
      <c r="AN55" s="152" t="s">
        <v>186</v>
      </c>
      <c r="AO55" s="52">
        <f t="shared" si="7"/>
        <v>5</v>
      </c>
      <c r="AP55" s="52">
        <f t="shared" si="8"/>
        <v>0</v>
      </c>
      <c r="AQ55" s="52">
        <f t="shared" si="9"/>
        <v>60</v>
      </c>
      <c r="AR55" s="55" t="s">
        <v>192</v>
      </c>
      <c r="AS55" s="52"/>
      <c r="AT55" s="52">
        <v>214812000</v>
      </c>
      <c r="AU55" s="52" t="e">
        <f>IF(AQ55&gt;48,1,0.5)*(IF(#REF!&lt;61,1*#REF!,0.9*60)*AL55)</f>
        <v>#REF!</v>
      </c>
      <c r="AV55" s="52" t="e">
        <f>IF(#REF!&lt;24,0,IF(#REF!&lt;61,5*#REF!,4*#REF!)*AL55)</f>
        <v>#REF!</v>
      </c>
      <c r="AW55" s="52" t="e">
        <f>IF(#REF!&lt;24,0,IF(Y55&gt;=15,4*AL55,0))</f>
        <v>#REF!</v>
      </c>
      <c r="AX55" s="52" t="e">
        <f>IF(#REF!&lt;24,0,IF(Y55&gt;15,(Y55-15)*0.5*AL55,0))</f>
        <v>#REF!</v>
      </c>
      <c r="AY55" s="138" t="s">
        <v>454</v>
      </c>
    </row>
    <row r="56" spans="1:51" s="57" customFormat="1" ht="95.25" customHeight="1">
      <c r="A56" s="36">
        <v>45</v>
      </c>
      <c r="B56" s="23" t="s">
        <v>101</v>
      </c>
      <c r="C56" s="146"/>
      <c r="D56" s="146" t="s">
        <v>138</v>
      </c>
      <c r="E56" s="49" t="s">
        <v>239</v>
      </c>
      <c r="F56" s="54" t="s">
        <v>210</v>
      </c>
      <c r="G56" s="36">
        <v>4.32</v>
      </c>
      <c r="H56" s="36"/>
      <c r="I56" s="41"/>
      <c r="J56" s="50"/>
      <c r="K56" s="36"/>
      <c r="L56" s="58"/>
      <c r="M56" s="51">
        <v>0.25</v>
      </c>
      <c r="N56" s="40"/>
      <c r="O56" s="37" t="s">
        <v>13</v>
      </c>
      <c r="P56" s="37" t="s">
        <v>75</v>
      </c>
      <c r="Q56" s="37">
        <v>45839</v>
      </c>
      <c r="R56" s="52">
        <v>12636000</v>
      </c>
      <c r="S56" s="41" t="e">
        <f>DATEDIF(#REF!,Q56,"y")</f>
        <v>#REF!</v>
      </c>
      <c r="T56" s="41" t="e">
        <f>DATEDIF(#REF!,Q56,"ym")</f>
        <v>#REF!</v>
      </c>
      <c r="U56" s="146">
        <v>35886</v>
      </c>
      <c r="V56" s="36">
        <f t="shared" si="13"/>
        <v>27</v>
      </c>
      <c r="W56" s="36">
        <v>2</v>
      </c>
      <c r="X56" s="86">
        <f t="shared" si="0"/>
        <v>326</v>
      </c>
      <c r="Y56" s="41">
        <f t="shared" si="1"/>
        <v>27.5</v>
      </c>
      <c r="Z56" s="41"/>
      <c r="AA56" s="54" t="e">
        <f>IF(YEAR(#REF!)&lt;1978,VLOOKUP(#REF!,IF(O56="Nữ",'Tuổi nghỉ hưu 135'!$J$111:$N$254,'Tuổi nghỉ hưu 135'!$C$51:$G$254),2,0),IF(O56="Nữ",60,62))</f>
        <v>#REF!</v>
      </c>
      <c r="AB56" s="73" t="e">
        <f>IF(YEAR(#REF!)&lt;1978,VLOOKUP(#REF!,IF(O56="Nữ",'Tuổi nghỉ hưu 135'!$J$111:$N$254,'Tuổi nghỉ hưu 135'!$C$51:$G$254),5,0),DATE(YEAR(#REF!)+IF(O56="Nữ",60,62),MONTH(#REF!)+1,DAY(#REF!)))</f>
        <v>#REF!</v>
      </c>
      <c r="AC56" s="36">
        <v>4.32</v>
      </c>
      <c r="AD56" s="36"/>
      <c r="AE56" s="36"/>
      <c r="AF56" s="50">
        <f t="shared" si="2"/>
        <v>0</v>
      </c>
      <c r="AG56" s="36"/>
      <c r="AH56" s="40">
        <f t="shared" si="3"/>
        <v>0</v>
      </c>
      <c r="AI56" s="36">
        <v>0.1</v>
      </c>
      <c r="AJ56" s="40">
        <f>AI56</f>
        <v>0.1</v>
      </c>
      <c r="AK56" s="53">
        <f t="shared" si="12"/>
        <v>4.42</v>
      </c>
      <c r="AL56" s="52">
        <f t="shared" si="6"/>
        <v>12928500</v>
      </c>
      <c r="AM56" s="86" t="s">
        <v>419</v>
      </c>
      <c r="AN56" s="152" t="s">
        <v>186</v>
      </c>
      <c r="AO56" s="52">
        <f t="shared" si="7"/>
        <v>5</v>
      </c>
      <c r="AP56" s="52">
        <f t="shared" si="8"/>
        <v>0</v>
      </c>
      <c r="AQ56" s="52">
        <f t="shared" si="9"/>
        <v>60</v>
      </c>
      <c r="AR56" s="55" t="s">
        <v>192</v>
      </c>
      <c r="AS56" s="52"/>
      <c r="AT56" s="52">
        <v>1266759000</v>
      </c>
      <c r="AU56" s="52">
        <v>682344000</v>
      </c>
      <c r="AV56" s="52">
        <v>454896000</v>
      </c>
      <c r="AW56" s="52">
        <v>50544000</v>
      </c>
      <c r="AX56" s="52">
        <v>78975000</v>
      </c>
      <c r="AY56" s="138" t="s">
        <v>454</v>
      </c>
    </row>
    <row r="57" spans="1:51" s="57" customFormat="1" ht="95.25" customHeight="1">
      <c r="A57" s="36">
        <v>46</v>
      </c>
      <c r="B57" s="23" t="s">
        <v>102</v>
      </c>
      <c r="C57" s="156">
        <v>24431</v>
      </c>
      <c r="D57" s="156"/>
      <c r="E57" s="49" t="s">
        <v>237</v>
      </c>
      <c r="F57" s="54" t="s">
        <v>214</v>
      </c>
      <c r="G57" s="36">
        <v>4.32</v>
      </c>
      <c r="H57" s="36">
        <v>0.3</v>
      </c>
      <c r="I57" s="41"/>
      <c r="J57" s="50"/>
      <c r="K57" s="36"/>
      <c r="L57" s="40"/>
      <c r="M57" s="51">
        <v>0.25</v>
      </c>
      <c r="N57" s="40"/>
      <c r="O57" s="37" t="s">
        <v>44</v>
      </c>
      <c r="P57" s="37" t="s">
        <v>75</v>
      </c>
      <c r="Q57" s="37">
        <v>45839</v>
      </c>
      <c r="R57" s="52">
        <v>13513500</v>
      </c>
      <c r="S57" s="41" t="e">
        <f>DATEDIF(#REF!,Q57,"y")</f>
        <v>#REF!</v>
      </c>
      <c r="T57" s="41" t="e">
        <f>DATEDIF(#REF!,Q57,"ym")</f>
        <v>#REF!</v>
      </c>
      <c r="U57" s="146">
        <v>34700</v>
      </c>
      <c r="V57" s="36">
        <v>29</v>
      </c>
      <c r="W57" s="36">
        <v>8</v>
      </c>
      <c r="X57" s="86">
        <f t="shared" si="0"/>
        <v>356</v>
      </c>
      <c r="Y57" s="41">
        <f t="shared" si="1"/>
        <v>30</v>
      </c>
      <c r="Z57" s="41"/>
      <c r="AA57" s="54" t="e">
        <f>IF(YEAR(#REF!)&lt;1978,VLOOKUP(#REF!,IF(O57="Nữ",'Tuổi nghỉ hưu 135'!$J$111:$N$254,'Tuổi nghỉ hưu 135'!$C$51:$G$254),2,0),IF(O57="Nữ",60,62))</f>
        <v>#REF!</v>
      </c>
      <c r="AB57" s="73" t="e">
        <f>IF(YEAR(#REF!)&lt;1978,VLOOKUP(#REF!,IF(O57="Nữ",'Tuổi nghỉ hưu 135'!$J$111:$N$254,'Tuổi nghỉ hưu 135'!$C$51:$G$254),5,0),DATE(YEAR(#REF!)+IF(O57="Nữ",60,62),MONTH(#REF!)+1,DAY(#REF!)))</f>
        <v>#REF!</v>
      </c>
      <c r="AC57" s="36">
        <v>4.32</v>
      </c>
      <c r="AD57" s="36">
        <v>0.3</v>
      </c>
      <c r="AE57" s="36"/>
      <c r="AF57" s="50">
        <f t="shared" si="2"/>
        <v>0</v>
      </c>
      <c r="AG57" s="36"/>
      <c r="AH57" s="40">
        <f t="shared" si="3"/>
        <v>0</v>
      </c>
      <c r="AI57" s="36"/>
      <c r="AJ57" s="40">
        <f t="shared" ref="AJ57:AJ68" si="14">(AC57+AD57+AF57)*AI57/100</f>
        <v>0</v>
      </c>
      <c r="AK57" s="53">
        <f t="shared" ref="AK57:AK68" si="15" xml:space="preserve"> AC57+AD57+AF57+AH57+AJ57</f>
        <v>4.62</v>
      </c>
      <c r="AL57" s="52">
        <f t="shared" si="6"/>
        <v>13513500</v>
      </c>
      <c r="AM57" s="86" t="s">
        <v>420</v>
      </c>
      <c r="AN57" s="152" t="s">
        <v>186</v>
      </c>
      <c r="AO57" s="52">
        <f t="shared" si="7"/>
        <v>5</v>
      </c>
      <c r="AP57" s="52">
        <f t="shared" si="8"/>
        <v>0</v>
      </c>
      <c r="AQ57" s="52">
        <f t="shared" si="9"/>
        <v>60</v>
      </c>
      <c r="AR57" s="55" t="s">
        <v>192</v>
      </c>
      <c r="AS57" s="52"/>
      <c r="AT57" s="52">
        <v>945945000</v>
      </c>
      <c r="AU57" s="52" t="e">
        <f>IF(AQ57&gt;48,1,0.5)*(IF(#REF!&lt;61,1*#REF!,0.9*60)*AL57)</f>
        <v>#REF!</v>
      </c>
      <c r="AV57" s="52" t="e">
        <f>IF(#REF!&lt;24,0,IF(#REF!&lt;61,5*#REF!,4*#REF!)*AL57)</f>
        <v>#REF!</v>
      </c>
      <c r="AW57" s="52" t="e">
        <f>IF(#REF!&lt;24,0,IF(Y57&gt;=15,4*AL57,0))</f>
        <v>#REF!</v>
      </c>
      <c r="AX57" s="52" t="e">
        <f>IF(#REF!&lt;24,0,IF(Y57&gt;15,(Y57-15)*0.5*AL57,0))</f>
        <v>#REF!</v>
      </c>
      <c r="AY57" s="138" t="s">
        <v>454</v>
      </c>
    </row>
    <row r="58" spans="1:51" s="57" customFormat="1" ht="95.25" customHeight="1">
      <c r="A58" s="36">
        <v>47</v>
      </c>
      <c r="B58" s="23" t="s">
        <v>103</v>
      </c>
      <c r="C58" s="156">
        <v>24075</v>
      </c>
      <c r="D58" s="156"/>
      <c r="E58" s="49" t="s">
        <v>237</v>
      </c>
      <c r="F58" s="54" t="s">
        <v>215</v>
      </c>
      <c r="G58" s="36">
        <v>4.9800000000000004</v>
      </c>
      <c r="H58" s="36">
        <v>0.25</v>
      </c>
      <c r="I58" s="41"/>
      <c r="J58" s="50"/>
      <c r="K58" s="36"/>
      <c r="L58" s="40"/>
      <c r="M58" s="51">
        <v>0.25</v>
      </c>
      <c r="N58" s="40"/>
      <c r="O58" s="37" t="s">
        <v>44</v>
      </c>
      <c r="P58" s="37" t="s">
        <v>75</v>
      </c>
      <c r="Q58" s="37">
        <v>45839</v>
      </c>
      <c r="R58" s="52">
        <v>15297750.000000002</v>
      </c>
      <c r="S58" s="41" t="e">
        <f>DATEDIF(#REF!,Q58,"y")</f>
        <v>#REF!</v>
      </c>
      <c r="T58" s="41" t="e">
        <f>DATEDIF(#REF!,Q58,"ym")</f>
        <v>#REF!</v>
      </c>
      <c r="U58" s="146">
        <v>34455</v>
      </c>
      <c r="V58" s="36">
        <f>DATEDIF(U58,Q58,"y")</f>
        <v>31</v>
      </c>
      <c r="W58" s="36">
        <f>DATEDIF(U58,Q58,"ym")</f>
        <v>2</v>
      </c>
      <c r="X58" s="86">
        <f t="shared" si="0"/>
        <v>374</v>
      </c>
      <c r="Y58" s="41">
        <f t="shared" si="1"/>
        <v>31.5</v>
      </c>
      <c r="Z58" s="41"/>
      <c r="AA58" s="54" t="e">
        <f>IF(YEAR(#REF!)&lt;1978,VLOOKUP(#REF!,IF(O58="Nữ",'Tuổi nghỉ hưu 135'!$J$111:$N$254,'Tuổi nghỉ hưu 135'!$C$51:$G$254),2,0),IF(O58="Nữ",60,62))</f>
        <v>#REF!</v>
      </c>
      <c r="AB58" s="73" t="e">
        <f>IF(YEAR(#REF!)&lt;1978,VLOOKUP(#REF!,IF(O58="Nữ",'Tuổi nghỉ hưu 135'!$J$111:$N$254,'Tuổi nghỉ hưu 135'!$C$51:$G$254),5,0),DATE(YEAR(#REF!)+IF(O58="Nữ",60,62),MONTH(#REF!)+1,DAY(#REF!)))</f>
        <v>#REF!</v>
      </c>
      <c r="AC58" s="36">
        <v>4.9800000000000004</v>
      </c>
      <c r="AD58" s="36">
        <v>0.25</v>
      </c>
      <c r="AE58" s="36"/>
      <c r="AF58" s="50">
        <f t="shared" si="2"/>
        <v>0</v>
      </c>
      <c r="AG58" s="36"/>
      <c r="AH58" s="40">
        <f t="shared" si="3"/>
        <v>0</v>
      </c>
      <c r="AI58" s="36"/>
      <c r="AJ58" s="40">
        <f t="shared" si="14"/>
        <v>0</v>
      </c>
      <c r="AK58" s="53">
        <f t="shared" si="15"/>
        <v>5.23</v>
      </c>
      <c r="AL58" s="52">
        <f t="shared" si="6"/>
        <v>15297750.000000002</v>
      </c>
      <c r="AM58" s="86" t="s">
        <v>351</v>
      </c>
      <c r="AN58" s="152" t="s">
        <v>186</v>
      </c>
      <c r="AO58" s="52">
        <f t="shared" si="7"/>
        <v>5</v>
      </c>
      <c r="AP58" s="52">
        <f t="shared" si="8"/>
        <v>0</v>
      </c>
      <c r="AQ58" s="52">
        <f t="shared" si="9"/>
        <v>60</v>
      </c>
      <c r="AR58" s="55" t="s">
        <v>192</v>
      </c>
      <c r="AS58" s="52"/>
      <c r="AT58" s="52">
        <v>776360813</v>
      </c>
      <c r="AU58" s="52" t="e">
        <f>IF(AQ58&gt;48,1,0.5)*(IF(#REF!&lt;61,1*#REF!,0.9*60)*AL58)</f>
        <v>#REF!</v>
      </c>
      <c r="AV58" s="52" t="e">
        <f>IF(#REF!&lt;24,0,IF(#REF!&lt;61,5*#REF!,4*#REF!)*AL58)</f>
        <v>#REF!</v>
      </c>
      <c r="AW58" s="52" t="e">
        <f>IF(#REF!&lt;24,0,IF(Y58&gt;=15,4*AL58,0))</f>
        <v>#REF!</v>
      </c>
      <c r="AX58" s="52" t="e">
        <f>IF(#REF!&lt;24,0,IF(Y58&gt;15,(Y58-15)*0.5*AL58,0))</f>
        <v>#REF!</v>
      </c>
      <c r="AY58" s="138" t="s">
        <v>454</v>
      </c>
    </row>
    <row r="59" spans="1:51" s="57" customFormat="1" ht="95.25" customHeight="1">
      <c r="A59" s="36">
        <v>48</v>
      </c>
      <c r="B59" s="23" t="s">
        <v>104</v>
      </c>
      <c r="C59" s="146" t="s">
        <v>129</v>
      </c>
      <c r="D59" s="146"/>
      <c r="E59" s="49" t="s">
        <v>240</v>
      </c>
      <c r="F59" s="54" t="s">
        <v>216</v>
      </c>
      <c r="G59" s="36">
        <v>4.0599999999999996</v>
      </c>
      <c r="H59" s="36"/>
      <c r="I59" s="51">
        <v>0.05</v>
      </c>
      <c r="J59" s="50"/>
      <c r="K59" s="36"/>
      <c r="L59" s="40"/>
      <c r="M59" s="51">
        <v>0.25</v>
      </c>
      <c r="N59" s="40"/>
      <c r="O59" s="37" t="s">
        <v>44</v>
      </c>
      <c r="P59" s="37" t="s">
        <v>75</v>
      </c>
      <c r="Q59" s="37">
        <v>45839</v>
      </c>
      <c r="R59" s="52">
        <v>12469275</v>
      </c>
      <c r="S59" s="41" t="e">
        <f>DATEDIF(#REF!,Q59,"y")</f>
        <v>#REF!</v>
      </c>
      <c r="T59" s="41" t="e">
        <f>DATEDIF(#REF!,Q59,"ym")</f>
        <v>#REF!</v>
      </c>
      <c r="U59" s="146">
        <v>35156</v>
      </c>
      <c r="V59" s="36">
        <f>DATEDIF(U59,Q59,"y")</f>
        <v>29</v>
      </c>
      <c r="W59" s="36">
        <f>DATEDIF(U59,Q59,"ym")</f>
        <v>3</v>
      </c>
      <c r="X59" s="86">
        <f t="shared" si="0"/>
        <v>351</v>
      </c>
      <c r="Y59" s="41">
        <f t="shared" si="1"/>
        <v>29.5</v>
      </c>
      <c r="Z59" s="41"/>
      <c r="AA59" s="54" t="e">
        <f>IF(YEAR(#REF!)&lt;1978,VLOOKUP(#REF!,IF(O59="Nữ",'Tuổi nghỉ hưu 135'!$J$111:$N$254,'Tuổi nghỉ hưu 135'!$C$51:$G$254),2,0),IF(O59="Nữ",60,62))</f>
        <v>#REF!</v>
      </c>
      <c r="AB59" s="73" t="e">
        <f>IF(YEAR(#REF!)&lt;1978,VLOOKUP(#REF!,IF(O59="Nữ",'Tuổi nghỉ hưu 135'!$J$111:$N$254,'Tuổi nghỉ hưu 135'!$C$51:$G$254),5,0),DATE(YEAR(#REF!)+IF(O59="Nữ",60,62),MONTH(#REF!)+1,DAY(#REF!)))</f>
        <v>#REF!</v>
      </c>
      <c r="AC59" s="36">
        <v>4.0599999999999996</v>
      </c>
      <c r="AD59" s="36"/>
      <c r="AE59" s="36">
        <v>5</v>
      </c>
      <c r="AF59" s="50">
        <f t="shared" si="2"/>
        <v>0.20299999999999996</v>
      </c>
      <c r="AG59" s="36"/>
      <c r="AH59" s="40">
        <f t="shared" si="3"/>
        <v>0</v>
      </c>
      <c r="AI59" s="36"/>
      <c r="AJ59" s="40">
        <f t="shared" si="14"/>
        <v>0</v>
      </c>
      <c r="AK59" s="53">
        <f t="shared" si="15"/>
        <v>4.2629999999999999</v>
      </c>
      <c r="AL59" s="52">
        <f t="shared" si="6"/>
        <v>12469275</v>
      </c>
      <c r="AM59" s="86" t="s">
        <v>421</v>
      </c>
      <c r="AN59" s="152" t="s">
        <v>186</v>
      </c>
      <c r="AO59" s="52">
        <f t="shared" si="7"/>
        <v>5</v>
      </c>
      <c r="AP59" s="52">
        <f t="shared" si="8"/>
        <v>0</v>
      </c>
      <c r="AQ59" s="52">
        <f t="shared" si="9"/>
        <v>60</v>
      </c>
      <c r="AR59" s="55" t="s">
        <v>192</v>
      </c>
      <c r="AS59" s="52"/>
      <c r="AT59" s="52">
        <v>1044301781</v>
      </c>
      <c r="AU59" s="52" t="e">
        <f>IF(AQ59&gt;48,1,0.5)*(IF(#REF!&lt;61,1*#REF!,0.9*60)*AL59)</f>
        <v>#REF!</v>
      </c>
      <c r="AV59" s="52" t="e">
        <f>IF(#REF!&lt;24,0,IF(#REF!&lt;61,5*#REF!,4*#REF!)*AL59)</f>
        <v>#REF!</v>
      </c>
      <c r="AW59" s="52" t="e">
        <f>IF(#REF!&lt;24,0,IF(Y59&gt;=15,4*AL59,0))</f>
        <v>#REF!</v>
      </c>
      <c r="AX59" s="52" t="e">
        <f>IF(#REF!&lt;24,0,IF(Y59&gt;15,(Y59-15)*0.5*AL59,0))</f>
        <v>#REF!</v>
      </c>
      <c r="AY59" s="138" t="s">
        <v>454</v>
      </c>
    </row>
    <row r="60" spans="1:51" s="57" customFormat="1" ht="95.25" customHeight="1">
      <c r="A60" s="36">
        <v>49</v>
      </c>
      <c r="B60" s="23" t="s">
        <v>105</v>
      </c>
      <c r="C60" s="155" t="s">
        <v>152</v>
      </c>
      <c r="D60" s="155"/>
      <c r="E60" s="49" t="s">
        <v>237</v>
      </c>
      <c r="F60" s="54" t="s">
        <v>217</v>
      </c>
      <c r="G60" s="36">
        <v>3.66</v>
      </c>
      <c r="H60" s="36">
        <v>0.3</v>
      </c>
      <c r="I60" s="41"/>
      <c r="J60" s="50"/>
      <c r="K60" s="36"/>
      <c r="L60" s="40"/>
      <c r="M60" s="51">
        <v>0.25</v>
      </c>
      <c r="N60" s="40"/>
      <c r="O60" s="37" t="s">
        <v>44</v>
      </c>
      <c r="P60" s="37" t="s">
        <v>75</v>
      </c>
      <c r="Q60" s="37">
        <v>45839</v>
      </c>
      <c r="R60" s="52">
        <v>11583000</v>
      </c>
      <c r="S60" s="41" t="e">
        <f>DATEDIF(#REF!,Q60,"y")</f>
        <v>#REF!</v>
      </c>
      <c r="T60" s="41" t="e">
        <f>DATEDIF(#REF!,Q60,"ym")</f>
        <v>#REF!</v>
      </c>
      <c r="U60" s="146">
        <v>34547</v>
      </c>
      <c r="V60" s="36">
        <f>DATEDIF(U60,Q60,"y")</f>
        <v>30</v>
      </c>
      <c r="W60" s="36">
        <f>DATEDIF(U60,Q60,"ym")</f>
        <v>11</v>
      </c>
      <c r="X60" s="86">
        <f t="shared" si="0"/>
        <v>371</v>
      </c>
      <c r="Y60" s="41">
        <f t="shared" si="1"/>
        <v>31</v>
      </c>
      <c r="Z60" s="41"/>
      <c r="AA60" s="54" t="e">
        <f>IF(YEAR(#REF!)&lt;1978,VLOOKUP(#REF!,IF(O60="Nữ",'Tuổi nghỉ hưu 135'!$J$111:$N$254,'Tuổi nghỉ hưu 135'!$C$51:$G$254),2,0),IF(O60="Nữ",60,62))</f>
        <v>#REF!</v>
      </c>
      <c r="AB60" s="73" t="e">
        <f>IF(YEAR(#REF!)&lt;1978,VLOOKUP(#REF!,IF(O60="Nữ",'Tuổi nghỉ hưu 135'!$J$111:$N$254,'Tuổi nghỉ hưu 135'!$C$51:$G$254),5,0),DATE(YEAR(#REF!)+IF(O60="Nữ",60,62),MONTH(#REF!)+1,DAY(#REF!)))</f>
        <v>#REF!</v>
      </c>
      <c r="AC60" s="36">
        <v>3.66</v>
      </c>
      <c r="AD60" s="36">
        <v>0.3</v>
      </c>
      <c r="AE60" s="36"/>
      <c r="AF60" s="50">
        <f t="shared" si="2"/>
        <v>0</v>
      </c>
      <c r="AG60" s="36"/>
      <c r="AH60" s="40">
        <f t="shared" si="3"/>
        <v>0</v>
      </c>
      <c r="AI60" s="36"/>
      <c r="AJ60" s="40">
        <f t="shared" si="14"/>
        <v>0</v>
      </c>
      <c r="AK60" s="53">
        <f t="shared" si="15"/>
        <v>3.96</v>
      </c>
      <c r="AL60" s="52">
        <f t="shared" si="6"/>
        <v>11583000</v>
      </c>
      <c r="AM60" s="86" t="s">
        <v>359</v>
      </c>
      <c r="AN60" s="152" t="s">
        <v>186</v>
      </c>
      <c r="AO60" s="52">
        <f t="shared" si="7"/>
        <v>5</v>
      </c>
      <c r="AP60" s="52">
        <f t="shared" si="8"/>
        <v>0</v>
      </c>
      <c r="AQ60" s="52">
        <f t="shared" si="9"/>
        <v>60</v>
      </c>
      <c r="AR60" s="55" t="s">
        <v>192</v>
      </c>
      <c r="AS60" s="52"/>
      <c r="AT60" s="52">
        <v>1204632000</v>
      </c>
      <c r="AU60" s="52" t="e">
        <f>IF(AQ60&gt;48,1,0.5)*(IF(#REF!&lt;61,1*#REF!,0.9*60)*AL60)</f>
        <v>#REF!</v>
      </c>
      <c r="AV60" s="52" t="e">
        <f>IF(#REF!&lt;24,0,IF(#REF!&lt;61,5*#REF!,4*#REF!)*AL60)</f>
        <v>#REF!</v>
      </c>
      <c r="AW60" s="52" t="e">
        <f>IF(#REF!&lt;24,0,IF(Y60&gt;=15,4*AL60,0))</f>
        <v>#REF!</v>
      </c>
      <c r="AX60" s="52" t="e">
        <f>IF(#REF!&lt;24,0,IF(Y60&gt;15,(Y60-15)*0.5*AL60,0))</f>
        <v>#REF!</v>
      </c>
      <c r="AY60" s="138" t="s">
        <v>454</v>
      </c>
    </row>
    <row r="61" spans="1:51" s="57" customFormat="1" ht="95.25" customHeight="1">
      <c r="A61" s="36">
        <v>50</v>
      </c>
      <c r="B61" s="23" t="s">
        <v>106</v>
      </c>
      <c r="C61" s="155" t="s">
        <v>153</v>
      </c>
      <c r="D61" s="155"/>
      <c r="E61" s="49" t="s">
        <v>237</v>
      </c>
      <c r="F61" s="54" t="s">
        <v>218</v>
      </c>
      <c r="G61" s="36">
        <v>3.33</v>
      </c>
      <c r="H61" s="36">
        <v>0.25</v>
      </c>
      <c r="I61" s="41"/>
      <c r="J61" s="50"/>
      <c r="K61" s="36"/>
      <c r="L61" s="40"/>
      <c r="M61" s="51">
        <v>0.25</v>
      </c>
      <c r="N61" s="40"/>
      <c r="O61" s="37" t="s">
        <v>44</v>
      </c>
      <c r="P61" s="37" t="s">
        <v>75</v>
      </c>
      <c r="Q61" s="37">
        <v>45839</v>
      </c>
      <c r="R61" s="52">
        <v>10471500</v>
      </c>
      <c r="S61" s="41" t="e">
        <f>DATEDIF(#REF!,Q61,"y")</f>
        <v>#REF!</v>
      </c>
      <c r="T61" s="41" t="e">
        <f>DATEDIF(#REF!,Q61,"ym")</f>
        <v>#REF!</v>
      </c>
      <c r="U61" s="146">
        <v>39965</v>
      </c>
      <c r="V61" s="36">
        <f>DATEDIF(U61,Q61,"y")</f>
        <v>16</v>
      </c>
      <c r="W61" s="36">
        <f>DATEDIF(U61,Q61,"ym")</f>
        <v>1</v>
      </c>
      <c r="X61" s="86">
        <f t="shared" si="0"/>
        <v>193</v>
      </c>
      <c r="Y61" s="41">
        <f t="shared" si="1"/>
        <v>16.5</v>
      </c>
      <c r="Z61" s="41"/>
      <c r="AA61" s="54" t="e">
        <f>IF(YEAR(#REF!)&lt;1978,VLOOKUP(#REF!,IF(O61="Nữ",'Tuổi nghỉ hưu 135'!$J$111:$N$254,'Tuổi nghỉ hưu 135'!$C$51:$G$254),2,0),IF(O61="Nữ",60,62))</f>
        <v>#REF!</v>
      </c>
      <c r="AB61" s="73" t="e">
        <f>IF(YEAR(#REF!)&lt;1978,VLOOKUP(#REF!,IF(O61="Nữ",'Tuổi nghỉ hưu 135'!$J$111:$N$254,'Tuổi nghỉ hưu 135'!$C$51:$G$254),5,0),DATE(YEAR(#REF!)+IF(O61="Nữ",60,62),MONTH(#REF!)+1,DAY(#REF!)))</f>
        <v>#REF!</v>
      </c>
      <c r="AC61" s="36">
        <v>3.33</v>
      </c>
      <c r="AD61" s="36">
        <v>0.25</v>
      </c>
      <c r="AE61" s="36"/>
      <c r="AF61" s="50">
        <f t="shared" si="2"/>
        <v>0</v>
      </c>
      <c r="AG61" s="36"/>
      <c r="AH61" s="40">
        <f t="shared" si="3"/>
        <v>0</v>
      </c>
      <c r="AI61" s="36"/>
      <c r="AJ61" s="40">
        <f t="shared" si="14"/>
        <v>0</v>
      </c>
      <c r="AK61" s="53">
        <f t="shared" si="15"/>
        <v>3.58</v>
      </c>
      <c r="AL61" s="52">
        <f t="shared" si="6"/>
        <v>10471500</v>
      </c>
      <c r="AM61" s="86" t="s">
        <v>362</v>
      </c>
      <c r="AN61" s="152" t="s">
        <v>186</v>
      </c>
      <c r="AO61" s="52">
        <f t="shared" si="7"/>
        <v>5</v>
      </c>
      <c r="AP61" s="52">
        <f t="shared" si="8"/>
        <v>0</v>
      </c>
      <c r="AQ61" s="52">
        <f t="shared" si="9"/>
        <v>60</v>
      </c>
      <c r="AR61" s="55" t="s">
        <v>192</v>
      </c>
      <c r="AS61" s="52"/>
      <c r="AT61" s="52">
        <v>887459625</v>
      </c>
      <c r="AU61" s="52" t="e">
        <f>IF(AQ61&gt;48,1,0.5)*(IF(#REF!&lt;61,1*#REF!,0.9*60)*AL61)</f>
        <v>#REF!</v>
      </c>
      <c r="AV61" s="52" t="e">
        <f>IF(#REF!&lt;24,0,IF(#REF!&lt;61,5*#REF!,4*#REF!)*AL61)</f>
        <v>#REF!</v>
      </c>
      <c r="AW61" s="52" t="e">
        <f>IF(#REF!&lt;24,0,IF(Y61&gt;=15,4*AL61,0))</f>
        <v>#REF!</v>
      </c>
      <c r="AX61" s="52" t="e">
        <f>IF(#REF!&lt;24,0,IF(Y61&gt;15,(Y61-15)*0.5*AL61,0))</f>
        <v>#REF!</v>
      </c>
      <c r="AY61" s="138" t="s">
        <v>454</v>
      </c>
    </row>
    <row r="62" spans="1:51" s="57" customFormat="1" ht="95.25" customHeight="1">
      <c r="A62" s="36">
        <v>51</v>
      </c>
      <c r="B62" s="23" t="s">
        <v>107</v>
      </c>
      <c r="C62" s="146">
        <v>26665</v>
      </c>
      <c r="D62" s="146"/>
      <c r="E62" s="49" t="s">
        <v>237</v>
      </c>
      <c r="F62" s="54" t="s">
        <v>219</v>
      </c>
      <c r="G62" s="36">
        <v>2.34</v>
      </c>
      <c r="H62" s="36">
        <v>0.15</v>
      </c>
      <c r="I62" s="41"/>
      <c r="J62" s="50"/>
      <c r="K62" s="36"/>
      <c r="L62" s="40"/>
      <c r="M62" s="51">
        <v>0.25</v>
      </c>
      <c r="N62" s="40"/>
      <c r="O62" s="37" t="s">
        <v>44</v>
      </c>
      <c r="P62" s="37" t="s">
        <v>75</v>
      </c>
      <c r="Q62" s="37">
        <v>45839</v>
      </c>
      <c r="R62" s="52">
        <v>7283249.9999999991</v>
      </c>
      <c r="S62" s="41" t="e">
        <f>DATEDIF(#REF!,Q62,"y")</f>
        <v>#REF!</v>
      </c>
      <c r="T62" s="41" t="e">
        <f>DATEDIF(#REF!,Q62,"ym")</f>
        <v>#REF!</v>
      </c>
      <c r="U62" s="146">
        <v>35582</v>
      </c>
      <c r="V62" s="36">
        <v>19</v>
      </c>
      <c r="W62" s="36">
        <v>6</v>
      </c>
      <c r="X62" s="86">
        <f t="shared" si="0"/>
        <v>234</v>
      </c>
      <c r="Y62" s="41">
        <f t="shared" si="1"/>
        <v>19.5</v>
      </c>
      <c r="Z62" s="41"/>
      <c r="AA62" s="54" t="e">
        <f>IF(YEAR(#REF!)&lt;1978,VLOOKUP(#REF!,IF(O62="Nữ",'Tuổi nghỉ hưu 135'!$J$111:$N$254,'Tuổi nghỉ hưu 135'!$C$51:$G$254),2,0),IF(O62="Nữ",60,62))</f>
        <v>#REF!</v>
      </c>
      <c r="AB62" s="73" t="e">
        <f>IF(YEAR(#REF!)&lt;1978,VLOOKUP(#REF!,IF(O62="Nữ",'Tuổi nghỉ hưu 135'!$J$111:$N$254,'Tuổi nghỉ hưu 135'!$C$51:$G$254),5,0),DATE(YEAR(#REF!)+IF(O62="Nữ",60,62),MONTH(#REF!)+1,DAY(#REF!)))</f>
        <v>#REF!</v>
      </c>
      <c r="AC62" s="36">
        <v>2.34</v>
      </c>
      <c r="AD62" s="36">
        <v>0.15</v>
      </c>
      <c r="AE62" s="36"/>
      <c r="AF62" s="50">
        <f t="shared" si="2"/>
        <v>0</v>
      </c>
      <c r="AG62" s="36"/>
      <c r="AH62" s="40">
        <f t="shared" si="3"/>
        <v>0</v>
      </c>
      <c r="AI62" s="36"/>
      <c r="AJ62" s="40">
        <f t="shared" si="14"/>
        <v>0</v>
      </c>
      <c r="AK62" s="53">
        <f t="shared" si="15"/>
        <v>2.4899999999999998</v>
      </c>
      <c r="AL62" s="52">
        <f t="shared" si="6"/>
        <v>7283249.9999999991</v>
      </c>
      <c r="AM62" s="86" t="s">
        <v>422</v>
      </c>
      <c r="AN62" s="152" t="s">
        <v>186</v>
      </c>
      <c r="AO62" s="52">
        <f t="shared" si="7"/>
        <v>5</v>
      </c>
      <c r="AP62" s="52">
        <f t="shared" si="8"/>
        <v>0</v>
      </c>
      <c r="AQ62" s="52">
        <f t="shared" si="9"/>
        <v>60</v>
      </c>
      <c r="AR62" s="55" t="s">
        <v>192</v>
      </c>
      <c r="AS62" s="52"/>
      <c r="AT62" s="52">
        <v>730145813</v>
      </c>
      <c r="AU62" s="52" t="e">
        <f>IF(AQ62&gt;48,1,0.5)*(IF(#REF!&lt;61,1*#REF!,0.9*60)*AL62)</f>
        <v>#REF!</v>
      </c>
      <c r="AV62" s="52" t="e">
        <f>IF(#REF!&lt;24,0,IF(#REF!&lt;61,5*#REF!,4*#REF!)*AL62)</f>
        <v>#REF!</v>
      </c>
      <c r="AW62" s="52" t="e">
        <f>IF(#REF!&lt;24,0,IF(Y62&gt;=15,4*AL62,0))</f>
        <v>#REF!</v>
      </c>
      <c r="AX62" s="52" t="e">
        <f>IF(#REF!&lt;24,0,IF(Y62&gt;15,(Y62-15)*0.5*AL62,0))</f>
        <v>#REF!</v>
      </c>
      <c r="AY62" s="138" t="s">
        <v>454</v>
      </c>
    </row>
    <row r="63" spans="1:51" s="57" customFormat="1" ht="95.25" customHeight="1">
      <c r="A63" s="36">
        <v>52</v>
      </c>
      <c r="B63" s="23" t="s">
        <v>108</v>
      </c>
      <c r="C63" s="146">
        <v>24818</v>
      </c>
      <c r="D63" s="146"/>
      <c r="E63" s="49" t="s">
        <v>237</v>
      </c>
      <c r="F63" s="54" t="s">
        <v>220</v>
      </c>
      <c r="G63" s="36">
        <v>3.33</v>
      </c>
      <c r="H63" s="36"/>
      <c r="I63" s="41"/>
      <c r="J63" s="50"/>
      <c r="K63" s="36"/>
      <c r="L63" s="40"/>
      <c r="M63" s="51">
        <v>0.25</v>
      </c>
      <c r="N63" s="40"/>
      <c r="O63" s="37" t="s">
        <v>44</v>
      </c>
      <c r="P63" s="37" t="s">
        <v>75</v>
      </c>
      <c r="Q63" s="37">
        <v>45839</v>
      </c>
      <c r="R63" s="52">
        <v>9740250</v>
      </c>
      <c r="S63" s="41" t="e">
        <f>DATEDIF(#REF!,Q63,"y")</f>
        <v>#REF!</v>
      </c>
      <c r="T63" s="41" t="e">
        <f>DATEDIF(#REF!,Q63,"ym")</f>
        <v>#REF!</v>
      </c>
      <c r="U63" s="146">
        <v>35796</v>
      </c>
      <c r="V63" s="36">
        <v>27</v>
      </c>
      <c r="W63" s="36">
        <v>4</v>
      </c>
      <c r="X63" s="86">
        <f t="shared" si="0"/>
        <v>328</v>
      </c>
      <c r="Y63" s="41">
        <f t="shared" si="1"/>
        <v>27.5</v>
      </c>
      <c r="Z63" s="41"/>
      <c r="AA63" s="54" t="e">
        <f>IF(YEAR(#REF!)&lt;1978,VLOOKUP(#REF!,IF(O63="Nữ",'Tuổi nghỉ hưu 135'!$J$111:$N$254,'Tuổi nghỉ hưu 135'!$C$51:$G$254),2,0),IF(O63="Nữ",60,62))</f>
        <v>#REF!</v>
      </c>
      <c r="AB63" s="73" t="e">
        <f>IF(YEAR(#REF!)&lt;1978,VLOOKUP(#REF!,IF(O63="Nữ",'Tuổi nghỉ hưu 135'!$J$111:$N$254,'Tuổi nghỉ hưu 135'!$C$51:$G$254),5,0),DATE(YEAR(#REF!)+IF(O63="Nữ",60,62),MONTH(#REF!)+1,DAY(#REF!)))</f>
        <v>#REF!</v>
      </c>
      <c r="AC63" s="36">
        <v>3.33</v>
      </c>
      <c r="AD63" s="36"/>
      <c r="AE63" s="36"/>
      <c r="AF63" s="50">
        <f t="shared" si="2"/>
        <v>0</v>
      </c>
      <c r="AG63" s="36"/>
      <c r="AH63" s="40">
        <f t="shared" si="3"/>
        <v>0</v>
      </c>
      <c r="AI63" s="36"/>
      <c r="AJ63" s="40">
        <f t="shared" si="14"/>
        <v>0</v>
      </c>
      <c r="AK63" s="53">
        <f t="shared" si="15"/>
        <v>3.33</v>
      </c>
      <c r="AL63" s="52">
        <f t="shared" si="6"/>
        <v>9740250</v>
      </c>
      <c r="AM63" s="86" t="s">
        <v>369</v>
      </c>
      <c r="AN63" s="152" t="s">
        <v>186</v>
      </c>
      <c r="AO63" s="52">
        <f t="shared" si="7"/>
        <v>5</v>
      </c>
      <c r="AP63" s="52">
        <f t="shared" si="8"/>
        <v>0</v>
      </c>
      <c r="AQ63" s="52">
        <f t="shared" si="9"/>
        <v>60</v>
      </c>
      <c r="AR63" s="55" t="s">
        <v>192</v>
      </c>
      <c r="AS63" s="52"/>
      <c r="AT63" s="52">
        <v>844966688</v>
      </c>
      <c r="AU63" s="52" t="e">
        <f>IF(AQ63&gt;48,1,0.5)*(IF(#REF!&lt;61,1*#REF!,0.9*60)*AL63)</f>
        <v>#REF!</v>
      </c>
      <c r="AV63" s="52" t="e">
        <f>IF(#REF!&lt;24,0,IF(#REF!&lt;61,5*#REF!,4*#REF!)*AL63)</f>
        <v>#REF!</v>
      </c>
      <c r="AW63" s="52" t="e">
        <f>IF(#REF!&lt;24,0,IF(Y63&gt;=15,4*AL63,0))</f>
        <v>#REF!</v>
      </c>
      <c r="AX63" s="52" t="e">
        <f>IF(#REF!&lt;24,0,IF(Y63&gt;15,(Y63-15)*0.5*AL63,0))</f>
        <v>#REF!</v>
      </c>
      <c r="AY63" s="138" t="s">
        <v>454</v>
      </c>
    </row>
    <row r="64" spans="1:51" s="57" customFormat="1" ht="95.25" customHeight="1">
      <c r="A64" s="36">
        <v>53</v>
      </c>
      <c r="B64" s="23" t="s">
        <v>109</v>
      </c>
      <c r="C64" s="146" t="s">
        <v>130</v>
      </c>
      <c r="D64" s="146"/>
      <c r="E64" s="49" t="s">
        <v>231</v>
      </c>
      <c r="F64" s="54" t="s">
        <v>221</v>
      </c>
      <c r="G64" s="36">
        <v>4.6500000000000004</v>
      </c>
      <c r="H64" s="36">
        <v>0.3</v>
      </c>
      <c r="I64" s="41"/>
      <c r="J64" s="50"/>
      <c r="K64" s="36"/>
      <c r="L64" s="40"/>
      <c r="M64" s="51">
        <v>0.25</v>
      </c>
      <c r="N64" s="40"/>
      <c r="O64" s="37" t="s">
        <v>44</v>
      </c>
      <c r="P64" s="37" t="s">
        <v>75</v>
      </c>
      <c r="Q64" s="37">
        <v>45839</v>
      </c>
      <c r="R64" s="52">
        <v>14478750</v>
      </c>
      <c r="S64" s="41" t="e">
        <f>DATEDIF(#REF!,Q64,"y")</f>
        <v>#REF!</v>
      </c>
      <c r="T64" s="41" t="e">
        <f>DATEDIF(#REF!,Q64,"ym")</f>
        <v>#REF!</v>
      </c>
      <c r="U64" s="146">
        <v>35247</v>
      </c>
      <c r="V64" s="36">
        <f t="shared" ref="V64:V68" si="16">DATEDIF(U64,Q64,"y")</f>
        <v>29</v>
      </c>
      <c r="W64" s="36">
        <f t="shared" ref="W64:W68" si="17">DATEDIF(U64,Q64,"ym")</f>
        <v>0</v>
      </c>
      <c r="X64" s="86">
        <f t="shared" si="0"/>
        <v>348</v>
      </c>
      <c r="Y64" s="41">
        <f t="shared" si="1"/>
        <v>29</v>
      </c>
      <c r="Z64" s="41"/>
      <c r="AA64" s="54" t="e">
        <f>IF(YEAR(#REF!)&lt;1978,VLOOKUP(#REF!,IF(O64="Nữ",'Tuổi nghỉ hưu 135'!$J$111:$N$254,'Tuổi nghỉ hưu 135'!$C$51:$G$254),2,0),IF(O64="Nữ",60,62))</f>
        <v>#REF!</v>
      </c>
      <c r="AB64" s="73" t="e">
        <f>IF(YEAR(#REF!)&lt;1978,VLOOKUP(#REF!,IF(O64="Nữ",'Tuổi nghỉ hưu 135'!$J$111:$N$254,'Tuổi nghỉ hưu 135'!$C$51:$G$254),5,0),DATE(YEAR(#REF!)+IF(O64="Nữ",60,62),MONTH(#REF!)+1,DAY(#REF!)))</f>
        <v>#REF!</v>
      </c>
      <c r="AC64" s="36">
        <v>4.6500000000000004</v>
      </c>
      <c r="AD64" s="36">
        <v>0.3</v>
      </c>
      <c r="AE64" s="36"/>
      <c r="AF64" s="50">
        <f t="shared" si="2"/>
        <v>0</v>
      </c>
      <c r="AG64" s="36"/>
      <c r="AH64" s="40">
        <f t="shared" si="3"/>
        <v>0</v>
      </c>
      <c r="AI64" s="36"/>
      <c r="AJ64" s="40">
        <f t="shared" si="14"/>
        <v>0</v>
      </c>
      <c r="AK64" s="53">
        <f t="shared" si="15"/>
        <v>4.95</v>
      </c>
      <c r="AL64" s="52">
        <f t="shared" si="6"/>
        <v>14478750</v>
      </c>
      <c r="AM64" s="86" t="s">
        <v>423</v>
      </c>
      <c r="AN64" s="152" t="s">
        <v>186</v>
      </c>
      <c r="AO64" s="52">
        <f t="shared" si="7"/>
        <v>5</v>
      </c>
      <c r="AP64" s="52">
        <f t="shared" si="8"/>
        <v>0</v>
      </c>
      <c r="AQ64" s="52">
        <f t="shared" si="9"/>
        <v>60</v>
      </c>
      <c r="AR64" s="55" t="s">
        <v>192</v>
      </c>
      <c r="AS64" s="52"/>
      <c r="AT64" s="52">
        <v>173745000</v>
      </c>
      <c r="AU64" s="52" t="e">
        <f>IF(AQ64&gt;48,1,0.5)*(IF(#REF!&lt;61,1*#REF!,0.9*60)*AL64)</f>
        <v>#REF!</v>
      </c>
      <c r="AV64" s="52" t="e">
        <f>IF(#REF!&lt;24,0,IF(#REF!&lt;61,5*#REF!,4*#REF!)*AL64)</f>
        <v>#REF!</v>
      </c>
      <c r="AW64" s="52" t="e">
        <f>IF(#REF!&lt;24,0,IF(Y64&gt;=15,4*AL64,0))</f>
        <v>#REF!</v>
      </c>
      <c r="AX64" s="52" t="e">
        <f>IF(#REF!&lt;24,0,IF(Y64&gt;15,(Y64-15)*0.5*AL64,0))</f>
        <v>#REF!</v>
      </c>
      <c r="AY64" s="138" t="s">
        <v>454</v>
      </c>
    </row>
    <row r="65" spans="1:51" s="57" customFormat="1" ht="95.25" customHeight="1">
      <c r="A65" s="36">
        <v>54</v>
      </c>
      <c r="B65" s="23" t="s">
        <v>110</v>
      </c>
      <c r="C65" s="146" t="s">
        <v>131</v>
      </c>
      <c r="D65" s="146"/>
      <c r="E65" s="49" t="s">
        <v>237</v>
      </c>
      <c r="F65" s="54" t="s">
        <v>222</v>
      </c>
      <c r="G65" s="36">
        <v>3.33</v>
      </c>
      <c r="H65" s="36">
        <v>0.25</v>
      </c>
      <c r="I65" s="41"/>
      <c r="J65" s="50"/>
      <c r="K65" s="36"/>
      <c r="L65" s="40"/>
      <c r="M65" s="51">
        <v>0.25</v>
      </c>
      <c r="N65" s="40"/>
      <c r="O65" s="37" t="s">
        <v>44</v>
      </c>
      <c r="P65" s="37" t="s">
        <v>75</v>
      </c>
      <c r="Q65" s="37">
        <v>45839</v>
      </c>
      <c r="R65" s="52">
        <v>10471500</v>
      </c>
      <c r="S65" s="41" t="e">
        <f>DATEDIF(#REF!,Q65,"y")</f>
        <v>#REF!</v>
      </c>
      <c r="T65" s="41" t="e">
        <f>DATEDIF(#REF!,Q65,"ym")</f>
        <v>#REF!</v>
      </c>
      <c r="U65" s="146">
        <v>36342</v>
      </c>
      <c r="V65" s="36">
        <f t="shared" si="16"/>
        <v>26</v>
      </c>
      <c r="W65" s="36">
        <f t="shared" si="17"/>
        <v>0</v>
      </c>
      <c r="X65" s="86">
        <f t="shared" si="0"/>
        <v>312</v>
      </c>
      <c r="Y65" s="41">
        <f t="shared" si="1"/>
        <v>26</v>
      </c>
      <c r="Z65" s="41"/>
      <c r="AA65" s="54" t="e">
        <f>IF(YEAR(#REF!)&lt;1978,VLOOKUP(#REF!,IF(O65="Nữ",'Tuổi nghỉ hưu 135'!$J$111:$N$254,'Tuổi nghỉ hưu 135'!$C$51:$G$254),2,0),IF(O65="Nữ",60,62))</f>
        <v>#REF!</v>
      </c>
      <c r="AB65" s="73" t="e">
        <f>IF(YEAR(#REF!)&lt;1978,VLOOKUP(#REF!,IF(O65="Nữ",'Tuổi nghỉ hưu 135'!$J$111:$N$254,'Tuổi nghỉ hưu 135'!$C$51:$G$254),5,0),DATE(YEAR(#REF!)+IF(O65="Nữ",60,62),MONTH(#REF!)+1,DAY(#REF!)))</f>
        <v>#REF!</v>
      </c>
      <c r="AC65" s="36">
        <v>3.33</v>
      </c>
      <c r="AD65" s="36">
        <v>0.25</v>
      </c>
      <c r="AE65" s="36"/>
      <c r="AF65" s="50">
        <f t="shared" si="2"/>
        <v>0</v>
      </c>
      <c r="AG65" s="36"/>
      <c r="AH65" s="40">
        <f t="shared" si="3"/>
        <v>0</v>
      </c>
      <c r="AI65" s="36"/>
      <c r="AJ65" s="40">
        <f t="shared" si="14"/>
        <v>0</v>
      </c>
      <c r="AK65" s="53">
        <f t="shared" si="15"/>
        <v>3.58</v>
      </c>
      <c r="AL65" s="52">
        <f t="shared" si="6"/>
        <v>10471500</v>
      </c>
      <c r="AM65" s="86" t="s">
        <v>358</v>
      </c>
      <c r="AN65" s="152" t="s">
        <v>186</v>
      </c>
      <c r="AO65" s="52">
        <f t="shared" si="7"/>
        <v>5</v>
      </c>
      <c r="AP65" s="52">
        <f t="shared" si="8"/>
        <v>0</v>
      </c>
      <c r="AQ65" s="52">
        <f t="shared" si="9"/>
        <v>60</v>
      </c>
      <c r="AR65" s="55" t="s">
        <v>192</v>
      </c>
      <c r="AS65" s="52"/>
      <c r="AT65" s="52">
        <v>937199250</v>
      </c>
      <c r="AU65" s="52" t="e">
        <f>IF(AQ65&gt;48,1,0.5)*(IF(#REF!&lt;61,1*#REF!,0.9*60)*AL65)</f>
        <v>#REF!</v>
      </c>
      <c r="AV65" s="52" t="e">
        <f>IF(#REF!&lt;24,0,IF(#REF!&lt;61,5*#REF!,4*#REF!)*AL65)</f>
        <v>#REF!</v>
      </c>
      <c r="AW65" s="52" t="e">
        <f>IF(#REF!&lt;24,0,IF(Y65&gt;=15,4*AL65,0))</f>
        <v>#REF!</v>
      </c>
      <c r="AX65" s="52" t="e">
        <f>IF(#REF!&lt;24,0,IF(Y65&gt;15,(Y65-15)*0.5*AL65,0))</f>
        <v>#REF!</v>
      </c>
      <c r="AY65" s="138" t="s">
        <v>454</v>
      </c>
    </row>
    <row r="66" spans="1:51" s="57" customFormat="1" ht="95.25" customHeight="1">
      <c r="A66" s="36">
        <v>55</v>
      </c>
      <c r="B66" s="23" t="s">
        <v>111</v>
      </c>
      <c r="C66" s="146" t="s">
        <v>132</v>
      </c>
      <c r="D66" s="146"/>
      <c r="E66" s="49" t="s">
        <v>237</v>
      </c>
      <c r="F66" s="54" t="s">
        <v>223</v>
      </c>
      <c r="G66" s="36">
        <v>3.33</v>
      </c>
      <c r="H66" s="36">
        <v>0.2</v>
      </c>
      <c r="I66" s="41"/>
      <c r="J66" s="50"/>
      <c r="K66" s="36"/>
      <c r="L66" s="40"/>
      <c r="M66" s="51">
        <v>0.25</v>
      </c>
      <c r="N66" s="40"/>
      <c r="O66" s="37" t="s">
        <v>44</v>
      </c>
      <c r="P66" s="37" t="s">
        <v>75</v>
      </c>
      <c r="Q66" s="37">
        <v>45839</v>
      </c>
      <c r="R66" s="52">
        <v>10325250.000000002</v>
      </c>
      <c r="S66" s="41" t="e">
        <f>DATEDIF(#REF!,Q66,"y")</f>
        <v>#REF!</v>
      </c>
      <c r="T66" s="41" t="e">
        <f>DATEDIF(#REF!,Q66,"ym")</f>
        <v>#REF!</v>
      </c>
      <c r="U66" s="146">
        <v>37257</v>
      </c>
      <c r="V66" s="36">
        <f t="shared" si="16"/>
        <v>23</v>
      </c>
      <c r="W66" s="36">
        <f t="shared" si="17"/>
        <v>6</v>
      </c>
      <c r="X66" s="86">
        <f t="shared" si="0"/>
        <v>282</v>
      </c>
      <c r="Y66" s="41">
        <f t="shared" si="1"/>
        <v>23.5</v>
      </c>
      <c r="Z66" s="41"/>
      <c r="AA66" s="54" t="e">
        <f>IF(YEAR(#REF!)&lt;1978,VLOOKUP(#REF!,IF(O66="Nữ",'Tuổi nghỉ hưu 135'!$J$111:$N$254,'Tuổi nghỉ hưu 135'!$C$51:$G$254),2,0),IF(O66="Nữ",60,62))</f>
        <v>#REF!</v>
      </c>
      <c r="AB66" s="73" t="e">
        <f>IF(YEAR(#REF!)&lt;1978,VLOOKUP(#REF!,IF(O66="Nữ",'Tuổi nghỉ hưu 135'!$J$111:$N$254,'Tuổi nghỉ hưu 135'!$C$51:$G$254),5,0),DATE(YEAR(#REF!)+IF(O66="Nữ",60,62),MONTH(#REF!)+1,DAY(#REF!)))</f>
        <v>#REF!</v>
      </c>
      <c r="AC66" s="36">
        <v>3.33</v>
      </c>
      <c r="AD66" s="36">
        <v>0.2</v>
      </c>
      <c r="AE66" s="36"/>
      <c r="AF66" s="50">
        <f t="shared" si="2"/>
        <v>0</v>
      </c>
      <c r="AG66" s="36"/>
      <c r="AH66" s="40">
        <f t="shared" si="3"/>
        <v>0</v>
      </c>
      <c r="AI66" s="36"/>
      <c r="AJ66" s="40">
        <f t="shared" si="14"/>
        <v>0</v>
      </c>
      <c r="AK66" s="53">
        <f t="shared" si="15"/>
        <v>3.5300000000000002</v>
      </c>
      <c r="AL66" s="52">
        <f t="shared" si="6"/>
        <v>10325250.000000002</v>
      </c>
      <c r="AM66" s="86" t="s">
        <v>351</v>
      </c>
      <c r="AN66" s="152" t="s">
        <v>186</v>
      </c>
      <c r="AO66" s="52">
        <f t="shared" si="7"/>
        <v>5</v>
      </c>
      <c r="AP66" s="52">
        <f t="shared" si="8"/>
        <v>0</v>
      </c>
      <c r="AQ66" s="52">
        <f t="shared" si="9"/>
        <v>60</v>
      </c>
      <c r="AR66" s="55" t="s">
        <v>192</v>
      </c>
      <c r="AS66" s="52"/>
      <c r="AT66" s="52">
        <v>482705438</v>
      </c>
      <c r="AU66" s="52" t="e">
        <f>IF(AQ66&gt;48,1,0.5)*(IF(#REF!&lt;61,1*#REF!,0.9*60)*AL66)</f>
        <v>#REF!</v>
      </c>
      <c r="AV66" s="52" t="e">
        <f>IF(#REF!&lt;24,0,IF(#REF!&lt;61,5*#REF!,4*#REF!)*AL66)</f>
        <v>#REF!</v>
      </c>
      <c r="AW66" s="52" t="e">
        <f>IF(#REF!&lt;24,0,IF(Y66&gt;=15,4*AL66,0))</f>
        <v>#REF!</v>
      </c>
      <c r="AX66" s="52" t="e">
        <f>IF(#REF!&lt;24,0,IF(Y66&gt;15,(Y66-15)*0.5*AL66,0))</f>
        <v>#REF!</v>
      </c>
      <c r="AY66" s="138" t="s">
        <v>454</v>
      </c>
    </row>
    <row r="67" spans="1:51" s="57" customFormat="1" ht="95.25" customHeight="1">
      <c r="A67" s="36">
        <v>56</v>
      </c>
      <c r="B67" s="23" t="s">
        <v>112</v>
      </c>
      <c r="C67" s="146" t="s">
        <v>133</v>
      </c>
      <c r="D67" s="146"/>
      <c r="E67" s="49" t="s">
        <v>237</v>
      </c>
      <c r="F67" s="54" t="s">
        <v>224</v>
      </c>
      <c r="G67" s="36">
        <v>3.33</v>
      </c>
      <c r="H67" s="36">
        <v>0.15</v>
      </c>
      <c r="I67" s="41"/>
      <c r="J67" s="50"/>
      <c r="K67" s="36"/>
      <c r="L67" s="40"/>
      <c r="M67" s="51">
        <v>0.25</v>
      </c>
      <c r="N67" s="40"/>
      <c r="O67" s="37" t="s">
        <v>44</v>
      </c>
      <c r="P67" s="37" t="s">
        <v>75</v>
      </c>
      <c r="Q67" s="37">
        <v>45839</v>
      </c>
      <c r="R67" s="52">
        <v>10179000</v>
      </c>
      <c r="S67" s="41" t="e">
        <f>DATEDIF(#REF!,Q67,"y")</f>
        <v>#REF!</v>
      </c>
      <c r="T67" s="41" t="e">
        <f>DATEDIF(#REF!,Q67,"ym")</f>
        <v>#REF!</v>
      </c>
      <c r="U67" s="146">
        <v>34851</v>
      </c>
      <c r="V67" s="36">
        <f t="shared" si="16"/>
        <v>30</v>
      </c>
      <c r="W67" s="36">
        <f t="shared" si="17"/>
        <v>1</v>
      </c>
      <c r="X67" s="86">
        <f t="shared" si="0"/>
        <v>361</v>
      </c>
      <c r="Y67" s="41">
        <f t="shared" si="1"/>
        <v>30.5</v>
      </c>
      <c r="Z67" s="41"/>
      <c r="AA67" s="54" t="e">
        <f>IF(YEAR(#REF!)&lt;1978,VLOOKUP(#REF!,IF(O67="Nữ",'Tuổi nghỉ hưu 135'!$J$111:$N$254,'Tuổi nghỉ hưu 135'!$C$51:$G$254),2,0),IF(O67="Nữ",60,62))</f>
        <v>#REF!</v>
      </c>
      <c r="AB67" s="73" t="e">
        <f>IF(YEAR(#REF!)&lt;1978,VLOOKUP(#REF!,IF(O67="Nữ",'Tuổi nghỉ hưu 135'!$J$111:$N$254,'Tuổi nghỉ hưu 135'!$C$51:$G$254),5,0),DATE(YEAR(#REF!)+IF(O67="Nữ",60,62),MONTH(#REF!)+1,DAY(#REF!)))</f>
        <v>#REF!</v>
      </c>
      <c r="AC67" s="36">
        <v>3.33</v>
      </c>
      <c r="AD67" s="36">
        <v>0.15</v>
      </c>
      <c r="AE67" s="36"/>
      <c r="AF67" s="50">
        <f t="shared" si="2"/>
        <v>0</v>
      </c>
      <c r="AG67" s="36"/>
      <c r="AH67" s="40">
        <f t="shared" si="3"/>
        <v>0</v>
      </c>
      <c r="AI67" s="36"/>
      <c r="AJ67" s="40">
        <f t="shared" si="14"/>
        <v>0</v>
      </c>
      <c r="AK67" s="53">
        <f t="shared" si="15"/>
        <v>3.48</v>
      </c>
      <c r="AL67" s="52">
        <f t="shared" si="6"/>
        <v>10179000</v>
      </c>
      <c r="AM67" s="86" t="s">
        <v>37</v>
      </c>
      <c r="AN67" s="152" t="s">
        <v>186</v>
      </c>
      <c r="AO67" s="52">
        <f t="shared" si="7"/>
        <v>5</v>
      </c>
      <c r="AP67" s="52">
        <f t="shared" si="8"/>
        <v>0</v>
      </c>
      <c r="AQ67" s="52">
        <f t="shared" si="9"/>
        <v>60</v>
      </c>
      <c r="AR67" s="55" t="s">
        <v>192</v>
      </c>
      <c r="AS67" s="52"/>
      <c r="AT67" s="52">
        <v>811775250</v>
      </c>
      <c r="AU67" s="52" t="e">
        <f>IF(AQ67&gt;48,1,0.5)*(IF(#REF!&lt;61,1*#REF!,0.9*60)*AL67)</f>
        <v>#REF!</v>
      </c>
      <c r="AV67" s="52" t="e">
        <f>IF(#REF!&lt;24,0,IF(#REF!&lt;61,5*#REF!,4*#REF!)*AL67)</f>
        <v>#REF!</v>
      </c>
      <c r="AW67" s="52" t="e">
        <f>IF(#REF!&lt;24,0,IF(Y67&gt;=15,4*AL67,0))</f>
        <v>#REF!</v>
      </c>
      <c r="AX67" s="52" t="e">
        <f>IF(#REF!&lt;24,0,IF(Y67&gt;15,(Y67-15)*0.5*AL67,0))</f>
        <v>#REF!</v>
      </c>
      <c r="AY67" s="138" t="s">
        <v>454</v>
      </c>
    </row>
    <row r="68" spans="1:51" s="57" customFormat="1" ht="95.25" customHeight="1">
      <c r="A68" s="36">
        <v>57</v>
      </c>
      <c r="B68" s="23" t="s">
        <v>113</v>
      </c>
      <c r="C68" s="146" t="s">
        <v>134</v>
      </c>
      <c r="D68" s="146"/>
      <c r="E68" s="49" t="s">
        <v>237</v>
      </c>
      <c r="F68" s="54" t="s">
        <v>225</v>
      </c>
      <c r="G68" s="36">
        <v>4.0599999999999996</v>
      </c>
      <c r="H68" s="36"/>
      <c r="I68" s="51">
        <v>0.05</v>
      </c>
      <c r="J68" s="50"/>
      <c r="K68" s="36"/>
      <c r="L68" s="40"/>
      <c r="M68" s="51">
        <v>0.25</v>
      </c>
      <c r="N68" s="40"/>
      <c r="O68" s="37" t="s">
        <v>44</v>
      </c>
      <c r="P68" s="37" t="s">
        <v>75</v>
      </c>
      <c r="Q68" s="37">
        <v>45839</v>
      </c>
      <c r="R68" s="52">
        <v>12469275</v>
      </c>
      <c r="S68" s="41" t="e">
        <f>DATEDIF(#REF!,Q68,"y")</f>
        <v>#REF!</v>
      </c>
      <c r="T68" s="41" t="e">
        <f>DATEDIF(#REF!,Q68,"ym")</f>
        <v>#REF!</v>
      </c>
      <c r="U68" s="146">
        <v>34700</v>
      </c>
      <c r="V68" s="36">
        <f t="shared" si="16"/>
        <v>30</v>
      </c>
      <c r="W68" s="36">
        <f t="shared" si="17"/>
        <v>6</v>
      </c>
      <c r="X68" s="86">
        <f t="shared" si="0"/>
        <v>366</v>
      </c>
      <c r="Y68" s="41">
        <f t="shared" si="1"/>
        <v>30.5</v>
      </c>
      <c r="Z68" s="41"/>
      <c r="AA68" s="54" t="e">
        <f>IF(YEAR(#REF!)&lt;1978,VLOOKUP(#REF!,IF(O68="Nữ",'Tuổi nghỉ hưu 135'!$J$111:$N$254,'Tuổi nghỉ hưu 135'!$C$51:$G$254),2,0),IF(O68="Nữ",60,62))</f>
        <v>#REF!</v>
      </c>
      <c r="AB68" s="73" t="e">
        <f>IF(YEAR(#REF!)&lt;1978,VLOOKUP(#REF!,IF(O68="Nữ",'Tuổi nghỉ hưu 135'!$J$111:$N$254,'Tuổi nghỉ hưu 135'!$C$51:$G$254),5,0),DATE(YEAR(#REF!)+IF(O68="Nữ",60,62),MONTH(#REF!)+1,DAY(#REF!)))</f>
        <v>#REF!</v>
      </c>
      <c r="AC68" s="36">
        <v>4.0599999999999996</v>
      </c>
      <c r="AD68" s="36"/>
      <c r="AE68" s="36">
        <v>5</v>
      </c>
      <c r="AF68" s="50">
        <f t="shared" si="2"/>
        <v>0.20299999999999996</v>
      </c>
      <c r="AG68" s="36"/>
      <c r="AH68" s="40">
        <f t="shared" si="3"/>
        <v>0</v>
      </c>
      <c r="AI68" s="36"/>
      <c r="AJ68" s="40">
        <f t="shared" si="14"/>
        <v>0</v>
      </c>
      <c r="AK68" s="53">
        <f t="shared" si="15"/>
        <v>4.2629999999999999</v>
      </c>
      <c r="AL68" s="52">
        <f t="shared" si="6"/>
        <v>12469275</v>
      </c>
      <c r="AM68" s="86" t="s">
        <v>350</v>
      </c>
      <c r="AN68" s="152" t="s">
        <v>186</v>
      </c>
      <c r="AO68" s="52">
        <f t="shared" si="7"/>
        <v>5</v>
      </c>
      <c r="AP68" s="52">
        <f t="shared" si="8"/>
        <v>0</v>
      </c>
      <c r="AQ68" s="52">
        <f t="shared" si="9"/>
        <v>60</v>
      </c>
      <c r="AR68" s="55" t="s">
        <v>192</v>
      </c>
      <c r="AS68" s="52"/>
      <c r="AT68" s="52">
        <v>1094178881</v>
      </c>
      <c r="AU68" s="52" t="e">
        <f>IF(AQ68&gt;48,1,0.5)*(IF(#REF!&lt;61,1*#REF!,0.9*60)*AL68)</f>
        <v>#REF!</v>
      </c>
      <c r="AV68" s="52" t="e">
        <f>IF(#REF!&lt;24,0,IF(#REF!&lt;61,5*#REF!,4*#REF!)*AL68)</f>
        <v>#REF!</v>
      </c>
      <c r="AW68" s="52" t="e">
        <f>IF(#REF!&lt;24,0,IF(Y68&gt;=15,4*AL68,0))</f>
        <v>#REF!</v>
      </c>
      <c r="AX68" s="52" t="e">
        <f>IF(#REF!&lt;24,0,IF(Y68&gt;15,(Y68-15)*0.5*AL68,0))</f>
        <v>#REF!</v>
      </c>
      <c r="AY68" s="138" t="s">
        <v>454</v>
      </c>
    </row>
    <row r="69" spans="1:51" s="66" customFormat="1" ht="24.75" customHeight="1">
      <c r="A69" s="42"/>
      <c r="B69" s="61" t="s">
        <v>12</v>
      </c>
      <c r="C69" s="62"/>
      <c r="D69" s="62"/>
      <c r="E69" s="62"/>
      <c r="F69" s="75"/>
      <c r="G69" s="63"/>
      <c r="H69" s="63"/>
      <c r="I69" s="8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157"/>
      <c r="V69" s="42"/>
      <c r="W69" s="42"/>
      <c r="X69" s="42"/>
      <c r="Y69" s="42"/>
      <c r="Z69" s="42"/>
      <c r="AA69" s="75"/>
      <c r="AB69" s="42"/>
      <c r="AC69" s="63"/>
      <c r="AD69" s="63"/>
      <c r="AE69" s="42"/>
      <c r="AF69" s="42"/>
      <c r="AG69" s="42"/>
      <c r="AH69" s="42"/>
      <c r="AI69" s="42"/>
      <c r="AJ69" s="42"/>
      <c r="AK69" s="42"/>
      <c r="AL69" s="42"/>
      <c r="AM69" s="134"/>
      <c r="AN69" s="159"/>
      <c r="AO69" s="42"/>
      <c r="AP69" s="42"/>
      <c r="AQ69" s="42"/>
      <c r="AR69" s="64"/>
      <c r="AS69" s="64"/>
      <c r="AT69" s="121">
        <f>SUM(AT11:AT68)</f>
        <v>51358747454</v>
      </c>
      <c r="AU69" s="65">
        <f>AU10+AU34</f>
        <v>14200586073</v>
      </c>
      <c r="AV69" s="65">
        <f>AV10+AV34</f>
        <v>7047498637.5</v>
      </c>
      <c r="AW69" s="65">
        <f>AW10+AW34</f>
        <v>1119476328</v>
      </c>
      <c r="AX69" s="65">
        <f>AX10+AX34</f>
        <v>2138306983.5</v>
      </c>
      <c r="AY69" s="139"/>
    </row>
    <row r="70" spans="1:51">
      <c r="AT70" s="142"/>
    </row>
  </sheetData>
  <mergeCells count="25">
    <mergeCell ref="AY7:AY8"/>
    <mergeCell ref="AM7:AM8"/>
    <mergeCell ref="A7:A8"/>
    <mergeCell ref="B7:B8"/>
    <mergeCell ref="F7:F8"/>
    <mergeCell ref="E7:E8"/>
    <mergeCell ref="C7:D7"/>
    <mergeCell ref="AA7:AB7"/>
    <mergeCell ref="G7:N7"/>
    <mergeCell ref="Y7:Y8"/>
    <mergeCell ref="R7:R8"/>
    <mergeCell ref="U7:X7"/>
    <mergeCell ref="AK6:AL6"/>
    <mergeCell ref="AV6:AW6"/>
    <mergeCell ref="AL7:AL8"/>
    <mergeCell ref="AO7:AQ7"/>
    <mergeCell ref="AC7:AK7"/>
    <mergeCell ref="AN7:AN8"/>
    <mergeCell ref="AR7:AS7"/>
    <mergeCell ref="AT7:AX8"/>
    <mergeCell ref="B1:C1"/>
    <mergeCell ref="B2:C2"/>
    <mergeCell ref="B4:AW4"/>
    <mergeCell ref="H1:N1"/>
    <mergeCell ref="H2:N2"/>
  </mergeCells>
  <pageMargins left="0" right="0" top="0.34" bottom="0.21" header="0.18" footer="0.17"/>
  <pageSetup paperSize="9" scale="6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>
          <x14:formula1>
            <xm:f>MA!$A$3:$A$4</xm:f>
          </x14:formula1>
          <xm:sqref>O35:O40 O42:O68</xm:sqref>
        </x14:dataValidation>
        <x14:dataValidation type="list" allowBlank="1" showInputMessage="1" showErrorMessage="1">
          <x14:formula1>
            <xm:f>MA!$A$7:$A$8</xm:f>
          </x14:formula1>
          <xm:sqref>P35:P40 P42:P68</xm:sqref>
        </x14:dataValidation>
        <x14:dataValidation type="list" allowBlank="1" showInputMessage="1" showErrorMessage="1">
          <x14:formula1>
            <xm:f>[1]MA!#REF!</xm:f>
          </x14:formula1>
          <xm:sqref>P41</xm:sqref>
        </x14:dataValidation>
        <x14:dataValidation type="list" allowBlank="1" showInputMessage="1" showErrorMessage="1">
          <x14:formula1>
            <xm:f>[1]MA!#REF!</xm:f>
          </x14:formula1>
          <xm:sqref>O41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8"/>
  <sheetViews>
    <sheetView tabSelected="1" zoomScale="80" zoomScaleNormal="80" workbookViewId="0">
      <selection activeCell="B4" sqref="B4:BC4"/>
    </sheetView>
  </sheetViews>
  <sheetFormatPr defaultColWidth="9.28515625" defaultRowHeight="17.399999999999999"/>
  <cols>
    <col min="1" max="1" width="7" style="8" customWidth="1"/>
    <col min="2" max="2" width="27.85546875" style="8" customWidth="1"/>
    <col min="3" max="4" width="15.7109375" style="8" hidden="1" customWidth="1"/>
    <col min="5" max="6" width="14.28515625" style="8" customWidth="1"/>
    <col min="7" max="7" width="12.28515625" style="8" hidden="1" customWidth="1"/>
    <col min="8" max="8" width="15.28515625" style="8" hidden="1" customWidth="1"/>
    <col min="9" max="9" width="16.42578125" style="8" hidden="1" customWidth="1"/>
    <col min="10" max="10" width="15.28515625" style="8" hidden="1" customWidth="1"/>
    <col min="11" max="11" width="18.140625" style="8" hidden="1" customWidth="1"/>
    <col min="12" max="12" width="18.140625" style="8" customWidth="1"/>
    <col min="13" max="13" width="18.140625" style="76" customWidth="1"/>
    <col min="14" max="15" width="8.7109375" style="8" customWidth="1"/>
    <col min="16" max="16" width="9.42578125" style="8" customWidth="1"/>
    <col min="17" max="18" width="8.7109375" style="8" customWidth="1"/>
    <col min="19" max="19" width="10.140625" style="8" customWidth="1"/>
    <col min="20" max="20" width="8.7109375" style="8" customWidth="1"/>
    <col min="21" max="21" width="11.85546875" style="8" customWidth="1"/>
    <col min="22" max="22" width="13.85546875" style="8" customWidth="1"/>
    <col min="23" max="23" width="14.42578125" style="8" customWidth="1"/>
    <col min="24" max="24" width="8.7109375" style="8" customWidth="1"/>
    <col min="25" max="25" width="10" style="8" customWidth="1"/>
    <col min="26" max="26" width="8.7109375" style="8" customWidth="1"/>
    <col min="27" max="27" width="16" style="8" hidden="1" customWidth="1"/>
    <col min="28" max="28" width="15.7109375" style="8" hidden="1" customWidth="1"/>
    <col min="29" max="29" width="19" style="8" hidden="1" customWidth="1"/>
    <col min="30" max="33" width="9.28515625" style="8" hidden="1" customWidth="1"/>
    <col min="34" max="34" width="9.42578125" style="8" customWidth="1"/>
    <col min="35" max="35" width="14.42578125" style="8" customWidth="1"/>
    <col min="36" max="37" width="9.28515625" style="8" customWidth="1"/>
    <col min="38" max="38" width="10.85546875" style="8" hidden="1" customWidth="1"/>
    <col min="39" max="39" width="9.140625" style="8" hidden="1" customWidth="1"/>
    <col min="40" max="40" width="11.28515625" style="8" hidden="1" customWidth="1"/>
    <col min="41" max="41" width="9" style="8" hidden="1" customWidth="1"/>
    <col min="42" max="42" width="11.28515625" style="8" hidden="1" customWidth="1"/>
    <col min="43" max="43" width="8.42578125" style="8" hidden="1" customWidth="1"/>
    <col min="44" max="44" width="11.85546875" style="8" hidden="1" customWidth="1"/>
    <col min="45" max="45" width="8.7109375" style="8" hidden="1" customWidth="1"/>
    <col min="46" max="46" width="9.85546875" style="8" hidden="1" customWidth="1"/>
    <col min="47" max="50" width="15.28515625" style="8" hidden="1" customWidth="1"/>
    <col min="51" max="51" width="19.7109375" style="8" customWidth="1"/>
    <col min="52" max="52" width="18.7109375" style="8" hidden="1" customWidth="1"/>
    <col min="53" max="53" width="18.28515625" style="8" hidden="1" customWidth="1"/>
    <col min="54" max="54" width="16.42578125" style="8" hidden="1" customWidth="1"/>
    <col min="55" max="55" width="31.28515625" style="8" customWidth="1"/>
    <col min="56" max="56" width="14.28515625" style="8" bestFit="1" customWidth="1"/>
    <col min="57" max="57" width="12.140625" style="8" bestFit="1" customWidth="1"/>
    <col min="58" max="58" width="11" style="8" customWidth="1"/>
    <col min="59" max="59" width="13.140625" style="8" bestFit="1" customWidth="1"/>
    <col min="60" max="16384" width="9.28515625" style="8"/>
  </cols>
  <sheetData>
    <row r="1" spans="1:63" s="45" customFormat="1" ht="19.5" customHeight="1">
      <c r="A1" s="44"/>
      <c r="B1" s="160" t="s">
        <v>226</v>
      </c>
      <c r="C1" s="160"/>
      <c r="D1" s="160"/>
      <c r="E1" s="160"/>
      <c r="F1" s="160"/>
      <c r="G1" s="44"/>
      <c r="H1" s="44"/>
      <c r="I1" s="94"/>
      <c r="J1" s="44"/>
      <c r="K1" s="44"/>
      <c r="L1" s="81"/>
      <c r="M1" s="47"/>
      <c r="N1" s="44"/>
      <c r="O1" s="44"/>
      <c r="Q1" s="160" t="s">
        <v>227</v>
      </c>
      <c r="R1" s="160"/>
      <c r="S1" s="160"/>
      <c r="T1" s="160"/>
      <c r="U1" s="160"/>
      <c r="V1" s="160"/>
      <c r="W1" s="160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BA1" s="84"/>
    </row>
    <row r="2" spans="1:63" s="45" customFormat="1" ht="19.5" customHeight="1">
      <c r="A2" s="44"/>
      <c r="B2" s="160" t="s">
        <v>463</v>
      </c>
      <c r="C2" s="160"/>
      <c r="D2" s="160"/>
      <c r="E2" s="160"/>
      <c r="F2" s="160"/>
      <c r="G2" s="44"/>
      <c r="H2" s="44"/>
      <c r="I2" s="94"/>
      <c r="J2" s="44"/>
      <c r="K2" s="44"/>
      <c r="L2" s="81"/>
      <c r="M2" s="47"/>
      <c r="N2" s="44"/>
      <c r="O2" s="44"/>
      <c r="Q2" s="160" t="s">
        <v>228</v>
      </c>
      <c r="R2" s="160"/>
      <c r="S2" s="160"/>
      <c r="T2" s="160"/>
      <c r="U2" s="160"/>
      <c r="V2" s="160"/>
      <c r="W2" s="160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BA2" s="84"/>
    </row>
    <row r="3" spans="1:63" s="45" customFormat="1" ht="9" customHeight="1">
      <c r="A3" s="44"/>
      <c r="B3" s="44"/>
      <c r="C3" s="44"/>
      <c r="D3" s="44"/>
      <c r="E3" s="44"/>
      <c r="F3" s="44"/>
      <c r="G3" s="44"/>
      <c r="H3" s="44"/>
      <c r="I3" s="94"/>
      <c r="J3" s="44"/>
      <c r="K3" s="44"/>
      <c r="L3" s="81"/>
      <c r="M3" s="47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AD3" s="48"/>
      <c r="BA3" s="84"/>
    </row>
    <row r="4" spans="1:63" s="45" customFormat="1" ht="122.25" customHeight="1">
      <c r="A4" s="44"/>
      <c r="B4" s="180" t="s">
        <v>467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</row>
    <row r="5" spans="1:63" s="45" customFormat="1" ht="21" customHeight="1">
      <c r="A5" s="44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128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</row>
    <row r="6" spans="1:63" s="7" customFormat="1" ht="11.25" hidden="1" customHeight="1">
      <c r="A6" s="8"/>
      <c r="B6" s="11"/>
      <c r="C6" s="11"/>
      <c r="D6" s="11"/>
      <c r="E6" s="11"/>
      <c r="F6" s="11"/>
      <c r="G6" s="11"/>
      <c r="H6" s="11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1"/>
      <c r="AA6" s="13"/>
      <c r="AT6" s="182" t="s">
        <v>77</v>
      </c>
      <c r="AU6" s="182"/>
      <c r="AV6" s="14"/>
      <c r="AW6" s="14"/>
      <c r="AX6" s="14"/>
      <c r="AY6" s="14">
        <v>2340000</v>
      </c>
      <c r="AZ6" s="14"/>
      <c r="BA6" s="17" t="s">
        <v>78</v>
      </c>
      <c r="BB6" s="15">
        <v>47665</v>
      </c>
    </row>
    <row r="7" spans="1:63" s="119" customFormat="1" ht="31.5" customHeight="1">
      <c r="A7" s="168" t="s">
        <v>0</v>
      </c>
      <c r="B7" s="168" t="s">
        <v>1</v>
      </c>
      <c r="C7" s="168" t="s">
        <v>2</v>
      </c>
      <c r="D7" s="185" t="s">
        <v>242</v>
      </c>
      <c r="E7" s="187" t="s">
        <v>242</v>
      </c>
      <c r="F7" s="188"/>
      <c r="G7" s="168" t="s">
        <v>11</v>
      </c>
      <c r="H7" s="168" t="s">
        <v>74</v>
      </c>
      <c r="I7" s="176" t="s">
        <v>70</v>
      </c>
      <c r="J7" s="176" t="s">
        <v>71</v>
      </c>
      <c r="K7" s="176"/>
      <c r="L7" s="183" t="s">
        <v>156</v>
      </c>
      <c r="M7" s="183" t="s">
        <v>157</v>
      </c>
      <c r="N7" s="175" t="s">
        <v>229</v>
      </c>
      <c r="O7" s="166"/>
      <c r="P7" s="166"/>
      <c r="Q7" s="166"/>
      <c r="R7" s="166"/>
      <c r="S7" s="166"/>
      <c r="T7" s="166"/>
      <c r="U7" s="166"/>
      <c r="V7" s="164" t="s">
        <v>241</v>
      </c>
      <c r="W7" s="177" t="s">
        <v>459</v>
      </c>
      <c r="X7" s="178"/>
      <c r="Y7" s="178"/>
      <c r="Z7" s="179"/>
      <c r="AA7" s="108"/>
      <c r="AB7" s="193" t="s">
        <v>17</v>
      </c>
      <c r="AC7" s="193"/>
      <c r="AD7" s="193"/>
      <c r="AE7" s="193"/>
      <c r="AF7" s="193"/>
      <c r="AG7" s="193"/>
      <c r="AH7" s="169" t="s">
        <v>184</v>
      </c>
      <c r="AI7" s="167" t="s">
        <v>185</v>
      </c>
      <c r="AJ7" s="167" t="s">
        <v>189</v>
      </c>
      <c r="AK7" s="167"/>
      <c r="AL7" s="166" t="s">
        <v>6</v>
      </c>
      <c r="AM7" s="166"/>
      <c r="AN7" s="166"/>
      <c r="AO7" s="166"/>
      <c r="AP7" s="166"/>
      <c r="AQ7" s="166"/>
      <c r="AR7" s="166"/>
      <c r="AS7" s="166"/>
      <c r="AT7" s="166"/>
      <c r="AU7" s="164" t="s">
        <v>7</v>
      </c>
      <c r="AV7" s="165" t="s">
        <v>79</v>
      </c>
      <c r="AW7" s="165"/>
      <c r="AX7" s="165"/>
      <c r="AY7" s="185" t="s">
        <v>464</v>
      </c>
      <c r="AZ7" s="189"/>
      <c r="BA7" s="189"/>
      <c r="BB7" s="190"/>
      <c r="BC7" s="171" t="s">
        <v>349</v>
      </c>
    </row>
    <row r="8" spans="1:63" s="119" customFormat="1" ht="84.75" customHeight="1">
      <c r="A8" s="168"/>
      <c r="B8" s="168"/>
      <c r="C8" s="168"/>
      <c r="D8" s="186"/>
      <c r="E8" s="111" t="s">
        <v>44</v>
      </c>
      <c r="F8" s="111" t="s">
        <v>13</v>
      </c>
      <c r="G8" s="168"/>
      <c r="H8" s="168"/>
      <c r="I8" s="176"/>
      <c r="J8" s="112" t="s">
        <v>4</v>
      </c>
      <c r="K8" s="112" t="s">
        <v>5</v>
      </c>
      <c r="L8" s="184"/>
      <c r="M8" s="184"/>
      <c r="N8" s="106" t="s">
        <v>159</v>
      </c>
      <c r="O8" s="106" t="s">
        <v>160</v>
      </c>
      <c r="P8" s="106" t="s">
        <v>161</v>
      </c>
      <c r="Q8" s="106" t="s">
        <v>162</v>
      </c>
      <c r="R8" s="106" t="s">
        <v>163</v>
      </c>
      <c r="S8" s="106" t="s">
        <v>164</v>
      </c>
      <c r="T8" s="106" t="s">
        <v>165</v>
      </c>
      <c r="U8" s="106" t="s">
        <v>166</v>
      </c>
      <c r="V8" s="164"/>
      <c r="W8" s="112" t="s">
        <v>458</v>
      </c>
      <c r="X8" s="112" t="s">
        <v>187</v>
      </c>
      <c r="Y8" s="112" t="s">
        <v>188</v>
      </c>
      <c r="Z8" s="113" t="s">
        <v>73</v>
      </c>
      <c r="AA8" s="112"/>
      <c r="AB8" s="113"/>
      <c r="AC8" s="113"/>
      <c r="AD8" s="113" t="s">
        <v>4</v>
      </c>
      <c r="AE8" s="113" t="s">
        <v>5</v>
      </c>
      <c r="AF8" s="113" t="s">
        <v>73</v>
      </c>
      <c r="AG8" s="113" t="s">
        <v>72</v>
      </c>
      <c r="AH8" s="170"/>
      <c r="AI8" s="167"/>
      <c r="AJ8" s="118" t="s">
        <v>190</v>
      </c>
      <c r="AK8" s="118" t="s">
        <v>191</v>
      </c>
      <c r="AL8" s="111"/>
      <c r="AM8" s="111"/>
      <c r="AN8" s="115" t="s">
        <v>8</v>
      </c>
      <c r="AO8" s="116" t="s">
        <v>9</v>
      </c>
      <c r="AP8" s="115" t="s">
        <v>10</v>
      </c>
      <c r="AQ8" s="116" t="s">
        <v>9</v>
      </c>
      <c r="AR8" s="115" t="s">
        <v>10</v>
      </c>
      <c r="AS8" s="116" t="s">
        <v>9</v>
      </c>
      <c r="AT8" s="116"/>
      <c r="AU8" s="164"/>
      <c r="AV8" s="117"/>
      <c r="AW8" s="117"/>
      <c r="AX8" s="117"/>
      <c r="AY8" s="186"/>
      <c r="AZ8" s="191"/>
      <c r="BA8" s="191"/>
      <c r="BB8" s="192"/>
      <c r="BC8" s="172"/>
    </row>
    <row r="9" spans="1:63" s="126" customFormat="1" ht="15" customHeight="1">
      <c r="A9" s="26">
        <v>1</v>
      </c>
      <c r="B9" s="26">
        <v>2</v>
      </c>
      <c r="C9" s="26">
        <v>3</v>
      </c>
      <c r="D9" s="26"/>
      <c r="E9" s="26">
        <v>3</v>
      </c>
      <c r="F9" s="26">
        <v>4</v>
      </c>
      <c r="G9" s="26">
        <v>4</v>
      </c>
      <c r="H9" s="26"/>
      <c r="I9" s="26">
        <v>5</v>
      </c>
      <c r="J9" s="26">
        <v>6</v>
      </c>
      <c r="K9" s="26">
        <v>7</v>
      </c>
      <c r="L9" s="26">
        <v>5</v>
      </c>
      <c r="M9" s="26">
        <v>6</v>
      </c>
      <c r="N9" s="26">
        <v>7</v>
      </c>
      <c r="O9" s="26">
        <v>8</v>
      </c>
      <c r="P9" s="26">
        <v>9</v>
      </c>
      <c r="Q9" s="26">
        <v>10</v>
      </c>
      <c r="R9" s="26">
        <v>11</v>
      </c>
      <c r="S9" s="26">
        <v>12</v>
      </c>
      <c r="T9" s="26">
        <v>13</v>
      </c>
      <c r="U9" s="26">
        <v>14</v>
      </c>
      <c r="V9" s="26">
        <v>15</v>
      </c>
      <c r="W9" s="26">
        <v>16</v>
      </c>
      <c r="X9" s="26">
        <v>17</v>
      </c>
      <c r="Y9" s="26">
        <v>18</v>
      </c>
      <c r="Z9" s="26">
        <v>19</v>
      </c>
      <c r="AA9" s="26">
        <v>11</v>
      </c>
      <c r="AB9" s="26">
        <v>12</v>
      </c>
      <c r="AC9" s="26">
        <v>13</v>
      </c>
      <c r="AD9" s="26">
        <v>20</v>
      </c>
      <c r="AE9" s="26">
        <v>21</v>
      </c>
      <c r="AF9" s="26">
        <v>22</v>
      </c>
      <c r="AG9" s="26">
        <v>23</v>
      </c>
      <c r="AH9" s="26">
        <v>20</v>
      </c>
      <c r="AI9" s="26">
        <v>21</v>
      </c>
      <c r="AJ9" s="26">
        <v>22</v>
      </c>
      <c r="AK9" s="26">
        <v>23</v>
      </c>
      <c r="AL9" s="26"/>
      <c r="AM9" s="26"/>
      <c r="AN9" s="26"/>
      <c r="AO9" s="26"/>
      <c r="AP9" s="26"/>
      <c r="AQ9" s="26"/>
      <c r="AR9" s="96"/>
      <c r="AS9" s="96"/>
      <c r="AT9" s="26"/>
      <c r="AU9" s="124"/>
      <c r="AV9" s="125"/>
      <c r="AW9" s="125"/>
      <c r="AX9" s="125"/>
      <c r="AY9" s="26">
        <v>24</v>
      </c>
      <c r="AZ9" s="26">
        <v>30</v>
      </c>
      <c r="BA9" s="26">
        <v>31</v>
      </c>
      <c r="BB9" s="26">
        <v>32</v>
      </c>
      <c r="BC9" s="26">
        <v>25</v>
      </c>
    </row>
    <row r="10" spans="1:63" s="99" customFormat="1" ht="20.100000000000001" customHeight="1">
      <c r="A10" s="26"/>
      <c r="B10" s="67" t="s">
        <v>292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96"/>
      <c r="AS10" s="96"/>
      <c r="AT10" s="26"/>
      <c r="AU10" s="93"/>
      <c r="AV10" s="98"/>
      <c r="AW10" s="98"/>
      <c r="AX10" s="98"/>
      <c r="AY10" s="120"/>
      <c r="AZ10" s="120">
        <f t="shared" ref="AZ10:BB10" si="0">SUM(AZ11:AZ15)</f>
        <v>2685290400</v>
      </c>
      <c r="BA10" s="120">
        <f t="shared" si="0"/>
        <v>1685585362.5</v>
      </c>
      <c r="BB10" s="120">
        <f t="shared" si="0"/>
        <v>148736250</v>
      </c>
      <c r="BC10" s="93"/>
    </row>
    <row r="11" spans="1:63" s="99" customFormat="1" ht="118.5" customHeight="1">
      <c r="A11" s="71">
        <v>1</v>
      </c>
      <c r="B11" s="18" t="s">
        <v>297</v>
      </c>
      <c r="C11" s="26"/>
      <c r="D11" s="26"/>
      <c r="E11" s="149"/>
      <c r="F11" s="150">
        <v>29101</v>
      </c>
      <c r="G11" s="26"/>
      <c r="H11" s="26"/>
      <c r="I11" s="26"/>
      <c r="J11" s="26"/>
      <c r="K11" s="26"/>
      <c r="L11" s="95" t="s">
        <v>303</v>
      </c>
      <c r="M11" s="86" t="s">
        <v>287</v>
      </c>
      <c r="N11" s="100">
        <v>3.66</v>
      </c>
      <c r="O11" s="26"/>
      <c r="P11" s="26"/>
      <c r="Q11" s="26"/>
      <c r="R11" s="26"/>
      <c r="S11" s="71"/>
      <c r="T11" s="83">
        <v>0.25</v>
      </c>
      <c r="U11" s="26"/>
      <c r="V11" s="101">
        <v>10705500</v>
      </c>
      <c r="W11" s="148">
        <v>40087</v>
      </c>
      <c r="X11" s="71">
        <v>15</v>
      </c>
      <c r="Y11" s="71">
        <v>9</v>
      </c>
      <c r="Z11" s="71">
        <v>189</v>
      </c>
      <c r="AA11" s="26"/>
      <c r="AB11" s="26"/>
      <c r="AC11" s="26"/>
      <c r="AD11" s="71">
        <v>14</v>
      </c>
      <c r="AE11" s="71">
        <v>3</v>
      </c>
      <c r="AF11" s="71">
        <v>171</v>
      </c>
      <c r="AG11" s="71">
        <v>14.5</v>
      </c>
      <c r="AH11" s="71" t="s">
        <v>373</v>
      </c>
      <c r="AI11" s="144">
        <v>45839</v>
      </c>
      <c r="AJ11" s="26"/>
      <c r="AK11" s="71" t="s">
        <v>192</v>
      </c>
      <c r="AL11" s="26"/>
      <c r="AM11" s="26"/>
      <c r="AN11" s="26"/>
      <c r="AO11" s="26"/>
      <c r="AP11" s="26"/>
      <c r="AQ11" s="26"/>
      <c r="AR11" s="96"/>
      <c r="AS11" s="96"/>
      <c r="AT11" s="26"/>
      <c r="AU11" s="93"/>
      <c r="AV11" s="98"/>
      <c r="AW11" s="98"/>
      <c r="AX11" s="98"/>
      <c r="AY11" s="52">
        <v>802912500</v>
      </c>
      <c r="AZ11" s="52">
        <v>513864000</v>
      </c>
      <c r="BA11" s="52">
        <v>256932000</v>
      </c>
      <c r="BB11" s="52">
        <v>32116500</v>
      </c>
      <c r="BC11" s="122" t="s">
        <v>450</v>
      </c>
    </row>
    <row r="12" spans="1:63" s="99" customFormat="1" ht="118.5" customHeight="1">
      <c r="A12" s="71">
        <v>2</v>
      </c>
      <c r="B12" s="18" t="s">
        <v>298</v>
      </c>
      <c r="C12" s="26"/>
      <c r="D12" s="26"/>
      <c r="E12" s="150">
        <v>28117</v>
      </c>
      <c r="F12" s="145"/>
      <c r="G12" s="26"/>
      <c r="H12" s="26"/>
      <c r="I12" s="26"/>
      <c r="J12" s="26"/>
      <c r="K12" s="26"/>
      <c r="L12" s="95" t="s">
        <v>304</v>
      </c>
      <c r="M12" s="86" t="s">
        <v>287</v>
      </c>
      <c r="N12" s="100">
        <v>4.6500000000000004</v>
      </c>
      <c r="O12" s="26"/>
      <c r="P12" s="26"/>
      <c r="Q12" s="26"/>
      <c r="R12" s="26"/>
      <c r="S12" s="71"/>
      <c r="T12" s="83">
        <v>0.25</v>
      </c>
      <c r="U12" s="26"/>
      <c r="V12" s="101">
        <v>13601250</v>
      </c>
      <c r="W12" s="148">
        <v>37653</v>
      </c>
      <c r="X12" s="71">
        <v>22</v>
      </c>
      <c r="Y12" s="71">
        <v>4</v>
      </c>
      <c r="Z12" s="71">
        <v>268</v>
      </c>
      <c r="AA12" s="26"/>
      <c r="AB12" s="26"/>
      <c r="AC12" s="26"/>
      <c r="AD12" s="71">
        <v>13</v>
      </c>
      <c r="AE12" s="71">
        <v>6</v>
      </c>
      <c r="AF12" s="71">
        <v>162</v>
      </c>
      <c r="AG12" s="71">
        <v>13.5</v>
      </c>
      <c r="AH12" s="71" t="s">
        <v>425</v>
      </c>
      <c r="AI12" s="144">
        <v>45839</v>
      </c>
      <c r="AJ12" s="26"/>
      <c r="AK12" s="71" t="s">
        <v>192</v>
      </c>
      <c r="AL12" s="26"/>
      <c r="AM12" s="26"/>
      <c r="AN12" s="26"/>
      <c r="AO12" s="26"/>
      <c r="AP12" s="26"/>
      <c r="AQ12" s="26"/>
      <c r="AR12" s="96"/>
      <c r="AS12" s="96"/>
      <c r="AT12" s="26"/>
      <c r="AU12" s="93"/>
      <c r="AV12" s="98"/>
      <c r="AW12" s="98"/>
      <c r="AX12" s="98"/>
      <c r="AY12" s="52">
        <v>1152705937.5</v>
      </c>
      <c r="AZ12" s="52">
        <v>652860000</v>
      </c>
      <c r="BA12" s="52">
        <v>459042187.5</v>
      </c>
      <c r="BB12" s="52">
        <v>40803750</v>
      </c>
      <c r="BC12" s="122" t="s">
        <v>450</v>
      </c>
    </row>
    <row r="13" spans="1:63" s="99" customFormat="1" ht="118.5" customHeight="1">
      <c r="A13" s="71">
        <v>3</v>
      </c>
      <c r="B13" s="18" t="s">
        <v>299</v>
      </c>
      <c r="C13" s="26"/>
      <c r="D13" s="26"/>
      <c r="E13" s="151"/>
      <c r="F13" s="150">
        <v>31317</v>
      </c>
      <c r="G13" s="26"/>
      <c r="H13" s="26"/>
      <c r="I13" s="26"/>
      <c r="J13" s="26"/>
      <c r="K13" s="26"/>
      <c r="L13" s="95" t="s">
        <v>235</v>
      </c>
      <c r="M13" s="71" t="s">
        <v>307</v>
      </c>
      <c r="N13" s="100">
        <v>3.66</v>
      </c>
      <c r="O13" s="26"/>
      <c r="P13" s="26"/>
      <c r="Q13" s="26"/>
      <c r="R13" s="26"/>
      <c r="S13" s="71"/>
      <c r="T13" s="83">
        <v>0.25</v>
      </c>
      <c r="U13" s="26"/>
      <c r="V13" s="101">
        <v>10705500</v>
      </c>
      <c r="W13" s="148">
        <v>40148</v>
      </c>
      <c r="X13" s="71">
        <v>15</v>
      </c>
      <c r="Y13" s="71">
        <v>7</v>
      </c>
      <c r="Z13" s="71">
        <v>187</v>
      </c>
      <c r="AA13" s="26"/>
      <c r="AB13" s="26"/>
      <c r="AC13" s="26"/>
      <c r="AD13" s="71">
        <v>20</v>
      </c>
      <c r="AE13" s="71">
        <v>3</v>
      </c>
      <c r="AF13" s="71">
        <v>243</v>
      </c>
      <c r="AG13" s="71">
        <v>20.5</v>
      </c>
      <c r="AH13" s="71" t="s">
        <v>372</v>
      </c>
      <c r="AI13" s="144">
        <v>45839</v>
      </c>
      <c r="AJ13" s="26"/>
      <c r="AK13" s="71" t="s">
        <v>192</v>
      </c>
      <c r="AL13" s="26"/>
      <c r="AM13" s="26"/>
      <c r="AN13" s="26"/>
      <c r="AO13" s="26"/>
      <c r="AP13" s="26"/>
      <c r="AQ13" s="26"/>
      <c r="AR13" s="96"/>
      <c r="AS13" s="96"/>
      <c r="AT13" s="26"/>
      <c r="AU13" s="93"/>
      <c r="AV13" s="98"/>
      <c r="AW13" s="98"/>
      <c r="AX13" s="98"/>
      <c r="AY13" s="52">
        <v>802912500</v>
      </c>
      <c r="AZ13" s="52">
        <v>513864000</v>
      </c>
      <c r="BA13" s="52">
        <v>256932000</v>
      </c>
      <c r="BB13" s="52">
        <v>32116500</v>
      </c>
      <c r="BC13" s="122" t="s">
        <v>450</v>
      </c>
    </row>
    <row r="14" spans="1:63" s="99" customFormat="1" ht="118.5" customHeight="1">
      <c r="A14" s="71">
        <v>4</v>
      </c>
      <c r="B14" s="18" t="s">
        <v>300</v>
      </c>
      <c r="C14" s="26"/>
      <c r="D14" s="26"/>
      <c r="E14" s="151"/>
      <c r="F14" s="150" t="s">
        <v>302</v>
      </c>
      <c r="G14" s="26"/>
      <c r="H14" s="26"/>
      <c r="I14" s="26"/>
      <c r="J14" s="26"/>
      <c r="K14" s="26"/>
      <c r="L14" s="95" t="s">
        <v>306</v>
      </c>
      <c r="M14" s="71" t="s">
        <v>308</v>
      </c>
      <c r="N14" s="100">
        <v>4.9800000000000004</v>
      </c>
      <c r="O14" s="26"/>
      <c r="P14" s="26"/>
      <c r="Q14" s="26"/>
      <c r="R14" s="26"/>
      <c r="S14" s="26"/>
      <c r="T14" s="83">
        <v>0.25</v>
      </c>
      <c r="U14" s="26"/>
      <c r="V14" s="101">
        <v>14566500.000000002</v>
      </c>
      <c r="W14" s="148">
        <v>36220</v>
      </c>
      <c r="X14" s="71">
        <v>26</v>
      </c>
      <c r="Y14" s="71">
        <v>4</v>
      </c>
      <c r="Z14" s="71">
        <v>316</v>
      </c>
      <c r="AA14" s="26"/>
      <c r="AB14" s="26"/>
      <c r="AC14" s="26"/>
      <c r="AD14" s="71">
        <v>12</v>
      </c>
      <c r="AE14" s="71">
        <v>5</v>
      </c>
      <c r="AF14" s="71">
        <v>149</v>
      </c>
      <c r="AG14" s="71">
        <v>12.5</v>
      </c>
      <c r="AH14" s="71" t="s">
        <v>426</v>
      </c>
      <c r="AI14" s="144">
        <v>45839</v>
      </c>
      <c r="AJ14" s="26"/>
      <c r="AK14" s="71" t="s">
        <v>192</v>
      </c>
      <c r="AL14" s="26"/>
      <c r="AM14" s="26"/>
      <c r="AN14" s="26"/>
      <c r="AO14" s="26"/>
      <c r="AP14" s="26"/>
      <c r="AQ14" s="26"/>
      <c r="AR14" s="96"/>
      <c r="AS14" s="96"/>
      <c r="AT14" s="26"/>
      <c r="AU14" s="93"/>
      <c r="AV14" s="98"/>
      <c r="AW14" s="98"/>
      <c r="AX14" s="98"/>
      <c r="AY14" s="52">
        <v>1321909875.0000002</v>
      </c>
      <c r="AZ14" s="52">
        <v>699192000.00000012</v>
      </c>
      <c r="BA14" s="52">
        <v>579018375.00000012</v>
      </c>
      <c r="BB14" s="52">
        <v>43699500.000000007</v>
      </c>
      <c r="BC14" s="122" t="s">
        <v>450</v>
      </c>
    </row>
    <row r="15" spans="1:63" s="99" customFormat="1" ht="118.5" customHeight="1">
      <c r="A15" s="71">
        <v>5</v>
      </c>
      <c r="B15" s="23" t="s">
        <v>301</v>
      </c>
      <c r="C15" s="26"/>
      <c r="D15" s="26"/>
      <c r="E15" s="150">
        <v>31183</v>
      </c>
      <c r="F15" s="145"/>
      <c r="G15" s="26"/>
      <c r="H15" s="26"/>
      <c r="I15" s="26"/>
      <c r="J15" s="26"/>
      <c r="K15" s="26"/>
      <c r="L15" s="95" t="s">
        <v>305</v>
      </c>
      <c r="M15" s="71" t="s">
        <v>290</v>
      </c>
      <c r="N15" s="100">
        <v>3.03</v>
      </c>
      <c r="O15" s="26"/>
      <c r="P15" s="26"/>
      <c r="Q15" s="26"/>
      <c r="R15" s="26"/>
      <c r="S15" s="26"/>
      <c r="T15" s="26"/>
      <c r="U15" s="26"/>
      <c r="V15" s="101">
        <v>7090200</v>
      </c>
      <c r="W15" s="148">
        <v>40878</v>
      </c>
      <c r="X15" s="71">
        <v>13</v>
      </c>
      <c r="Y15" s="71">
        <v>7</v>
      </c>
      <c r="Z15" s="71">
        <v>163</v>
      </c>
      <c r="AA15" s="26"/>
      <c r="AB15" s="26"/>
      <c r="AC15" s="26"/>
      <c r="AD15" s="71">
        <v>21</v>
      </c>
      <c r="AE15" s="71">
        <v>11</v>
      </c>
      <c r="AF15" s="71">
        <v>263</v>
      </c>
      <c r="AG15" s="71">
        <v>22</v>
      </c>
      <c r="AH15" s="71" t="s">
        <v>427</v>
      </c>
      <c r="AI15" s="144">
        <v>45839</v>
      </c>
      <c r="AJ15" s="26"/>
      <c r="AK15" s="71" t="s">
        <v>192</v>
      </c>
      <c r="AL15" s="26"/>
      <c r="AM15" s="26"/>
      <c r="AN15" s="26"/>
      <c r="AO15" s="26"/>
      <c r="AP15" s="26"/>
      <c r="AQ15" s="26"/>
      <c r="AR15" s="96"/>
      <c r="AS15" s="96"/>
      <c r="AT15" s="26"/>
      <c r="AU15" s="93"/>
      <c r="AV15" s="98"/>
      <c r="AW15" s="98"/>
      <c r="AX15" s="98"/>
      <c r="AY15" s="52">
        <v>489223800</v>
      </c>
      <c r="AZ15" s="52">
        <v>305510400</v>
      </c>
      <c r="BA15" s="52">
        <v>133660800</v>
      </c>
      <c r="BB15" s="52"/>
      <c r="BC15" s="122" t="s">
        <v>450</v>
      </c>
    </row>
    <row r="16" spans="1:63" s="99" customFormat="1" ht="33" customHeight="1">
      <c r="A16" s="26"/>
      <c r="B16" s="67" t="s">
        <v>291</v>
      </c>
      <c r="C16" s="26"/>
      <c r="D16" s="26"/>
      <c r="E16" s="145"/>
      <c r="F16" s="145"/>
      <c r="G16" s="26"/>
      <c r="H16" s="26"/>
      <c r="I16" s="26"/>
      <c r="J16" s="26"/>
      <c r="K16" s="26"/>
      <c r="L16" s="95"/>
      <c r="M16" s="26"/>
      <c r="N16" s="26"/>
      <c r="O16" s="26"/>
      <c r="P16" s="26"/>
      <c r="Q16" s="26"/>
      <c r="R16" s="26"/>
      <c r="S16" s="26"/>
      <c r="T16" s="26"/>
      <c r="U16" s="26"/>
      <c r="V16" s="102"/>
      <c r="W16" s="145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145"/>
      <c r="AJ16" s="26"/>
      <c r="AK16" s="26"/>
      <c r="AL16" s="26"/>
      <c r="AM16" s="26"/>
      <c r="AN16" s="26"/>
      <c r="AO16" s="26"/>
      <c r="AP16" s="26"/>
      <c r="AQ16" s="26"/>
      <c r="AR16" s="96"/>
      <c r="AS16" s="96"/>
      <c r="AT16" s="26"/>
      <c r="AU16" s="93"/>
      <c r="AV16" s="98"/>
      <c r="AW16" s="98"/>
      <c r="AX16" s="98"/>
      <c r="AY16" s="120"/>
      <c r="AZ16" s="120">
        <f t="shared" ref="AZ16:BB16" si="1">SUM(AZ17:AZ45)</f>
        <v>13314085200</v>
      </c>
      <c r="BA16" s="120">
        <f t="shared" si="1"/>
        <v>6074340187.5</v>
      </c>
      <c r="BB16" s="120">
        <f t="shared" si="1"/>
        <v>839241000</v>
      </c>
      <c r="BC16" s="93"/>
    </row>
    <row r="17" spans="1:55" s="97" customFormat="1" ht="119.25" customHeight="1">
      <c r="A17" s="36">
        <v>6</v>
      </c>
      <c r="B17" s="23" t="s">
        <v>141</v>
      </c>
      <c r="C17" s="37">
        <f>DATE(YEAR(D17),MONTH(D17),1)</f>
        <v>28430</v>
      </c>
      <c r="D17" s="37">
        <v>28435</v>
      </c>
      <c r="E17" s="152">
        <v>28435</v>
      </c>
      <c r="F17" s="152"/>
      <c r="G17" s="37" t="s">
        <v>44</v>
      </c>
      <c r="H17" s="37" t="s">
        <v>75</v>
      </c>
      <c r="I17" s="37">
        <v>45839</v>
      </c>
      <c r="J17" s="36">
        <f>DATEDIF(C17,I17,"y")</f>
        <v>47</v>
      </c>
      <c r="K17" s="36">
        <f>DATEDIF(C17,I17,"ym")</f>
        <v>8</v>
      </c>
      <c r="L17" s="95" t="s">
        <v>235</v>
      </c>
      <c r="M17" s="71" t="s">
        <v>323</v>
      </c>
      <c r="N17" s="53">
        <v>3.99</v>
      </c>
      <c r="O17" s="36"/>
      <c r="P17" s="36"/>
      <c r="Q17" s="36"/>
      <c r="R17" s="36"/>
      <c r="S17" s="36"/>
      <c r="T17" s="51">
        <v>0.25</v>
      </c>
      <c r="U17" s="36"/>
      <c r="V17" s="101">
        <v>11670750</v>
      </c>
      <c r="W17" s="146">
        <v>38261</v>
      </c>
      <c r="X17" s="36">
        <f>DATEDIF(W17,I17,"y")</f>
        <v>20</v>
      </c>
      <c r="Y17" s="36">
        <f>DATEDIF(W17,I17,"ym")</f>
        <v>9</v>
      </c>
      <c r="Z17" s="36">
        <f>X17*12+Y17</f>
        <v>249</v>
      </c>
      <c r="AA17" s="36">
        <f>IF(Y17=0,X17,IF(AND(Y17&lt;=6,Y17&gt;0),X17+0.5,X17+1))</f>
        <v>21</v>
      </c>
      <c r="AB17" s="72" t="str">
        <f>IF(YEAR(C17)&lt;1978,VLOOKUP(C17,IF(G17="Nữ",'Tuổi nghỉ hưu 135'!$J$111:$N$254,'Tuổi nghỉ hưu 135'!$C$51:$G$254),2,0),IF(G17="Nữ",60,62))</f>
        <v>62 tuổi</v>
      </c>
      <c r="AC17" s="73">
        <f>IF(YEAR(C17)&lt;1978,VLOOKUP(C17,IF(G17="Nữ",'Tuổi nghỉ hưu 135'!$J$111:$N$254,'Tuổi nghỉ hưu 135'!$C$51:$G$254),5,0),DATE(YEAR(C17)+IF(G17="Nữ",60,62),MONTH(C17)+1,DAY(C17)))</f>
        <v>51105</v>
      </c>
      <c r="AD17" s="36">
        <f>DATEDIF(I17,AC17,"Y")</f>
        <v>14</v>
      </c>
      <c r="AE17" s="36">
        <f>DATEDIF(I17,AC17,"YM")</f>
        <v>5</v>
      </c>
      <c r="AF17" s="36">
        <f>AD17*12+AE17</f>
        <v>173</v>
      </c>
      <c r="AG17" s="36">
        <f t="shared" ref="AG17:AG45" si="2">IF(AE17=0,AD17,IF(AND(AE17&gt;=1,AE17&lt;=6),AD17+0.5,AD17+1))</f>
        <v>14.5</v>
      </c>
      <c r="AH17" s="71" t="s">
        <v>426</v>
      </c>
      <c r="AI17" s="144">
        <v>45839</v>
      </c>
      <c r="AJ17" s="36"/>
      <c r="AK17" s="36" t="s">
        <v>192</v>
      </c>
      <c r="AL17" s="53">
        <v>3.99</v>
      </c>
      <c r="AM17" s="36"/>
      <c r="AN17" s="36"/>
      <c r="AO17" s="50">
        <f>AL17*AN17/100</f>
        <v>0</v>
      </c>
      <c r="AP17" s="36"/>
      <c r="AQ17" s="40">
        <f>(AL17+AM17+AO17)*AP17/100</f>
        <v>0</v>
      </c>
      <c r="AR17" s="36"/>
      <c r="AS17" s="40">
        <f>(AL17+AM17+AO17)*AR17/100</f>
        <v>0</v>
      </c>
      <c r="AT17" s="53">
        <f xml:space="preserve"> AL17+AM17+AO17+AQ17+AS17</f>
        <v>3.99</v>
      </c>
      <c r="AU17" s="52">
        <f t="shared" ref="AU17:AU43" si="3">AT17*$AY$6*IF(H17="Công chức",125%,100%)</f>
        <v>11670750</v>
      </c>
      <c r="AV17" s="52">
        <f t="shared" ref="AV17:AV45" si="4">DATEDIF($I17,$BB$6,"Y")</f>
        <v>5</v>
      </c>
      <c r="AW17" s="52">
        <f t="shared" ref="AW17:AW45" si="5">DATEDIF($I17,$BB$6,"YM")</f>
        <v>0</v>
      </c>
      <c r="AX17" s="52">
        <f>AV17*12+AW17</f>
        <v>60</v>
      </c>
      <c r="AY17" s="52">
        <f>SUM(AZ17:BB17)</f>
        <v>962836875</v>
      </c>
      <c r="AZ17" s="52">
        <f t="shared" ref="AZ17:AZ31" si="6">IF(AX17&gt;48,0.8,0.4)*IF(Z17&lt;60,Z17,60)*AU17</f>
        <v>560196000</v>
      </c>
      <c r="BA17" s="52">
        <f t="shared" ref="BA17:BA31" si="7">AA17*1.5*AU17</f>
        <v>367628625</v>
      </c>
      <c r="BB17" s="52">
        <f>3*AU17</f>
        <v>35012250</v>
      </c>
      <c r="BC17" s="122" t="s">
        <v>454</v>
      </c>
    </row>
    <row r="18" spans="1:55" s="97" customFormat="1" ht="119.25" customHeight="1">
      <c r="A18" s="36">
        <v>7</v>
      </c>
      <c r="B18" s="23" t="s">
        <v>377</v>
      </c>
      <c r="C18" s="37">
        <f>DATE(YEAR(D18),MONTH(D18),1)</f>
        <v>25934</v>
      </c>
      <c r="D18" s="35">
        <v>25934</v>
      </c>
      <c r="E18" s="146">
        <v>25993</v>
      </c>
      <c r="F18" s="146"/>
      <c r="G18" s="37" t="s">
        <v>44</v>
      </c>
      <c r="H18" s="37" t="s">
        <v>75</v>
      </c>
      <c r="I18" s="37">
        <v>45839</v>
      </c>
      <c r="J18" s="36">
        <f>DATEDIF(C18,I18,"y")</f>
        <v>54</v>
      </c>
      <c r="K18" s="36">
        <f>DATEDIF(C18,I18,"ym")</f>
        <v>6</v>
      </c>
      <c r="L18" s="95" t="s">
        <v>234</v>
      </c>
      <c r="M18" s="71" t="s">
        <v>324</v>
      </c>
      <c r="N18" s="53">
        <v>3.33</v>
      </c>
      <c r="O18" s="36"/>
      <c r="P18" s="36"/>
      <c r="Q18" s="36"/>
      <c r="R18" s="36"/>
      <c r="S18" s="36"/>
      <c r="T18" s="51">
        <v>0.25</v>
      </c>
      <c r="U18" s="36"/>
      <c r="V18" s="101">
        <v>9740250</v>
      </c>
      <c r="W18" s="146">
        <v>40452</v>
      </c>
      <c r="X18" s="36">
        <f>DATEDIF(W18,I18,"y")</f>
        <v>14</v>
      </c>
      <c r="Y18" s="36">
        <f>DATEDIF(W18,I18,"ym")</f>
        <v>9</v>
      </c>
      <c r="Z18" s="36">
        <f>X18*12+Y18</f>
        <v>177</v>
      </c>
      <c r="AA18" s="36">
        <f>IF(Y18=0,X18,IF(AND(Y18&lt;=6,Y18&gt;0),X18+0.5,X18+1))</f>
        <v>15</v>
      </c>
      <c r="AB18" s="72" t="str">
        <f>IF(YEAR(C18)&lt;1978,VLOOKUP(C18,IF(G18="Nữ",'Tuổi nghỉ hưu 135'!$J$111:$N$254,'Tuổi nghỉ hưu 135'!$C$51:$G$254),2,0),IF(G18="Nữ",60,62))</f>
        <v>62 tuổi</v>
      </c>
      <c r="AC18" s="73">
        <f>IF(YEAR(C18)&lt;1978,VLOOKUP(C18,IF(G18="Nữ",'Tuổi nghỉ hưu 135'!$J$111:$N$254,'Tuổi nghỉ hưu 135'!$C$51:$G$254),5,0),DATE(YEAR(C18)+IF(G18="Nữ",60,62),MONTH(C18)+1,DAY(C18)))</f>
        <v>48611</v>
      </c>
      <c r="AD18" s="36">
        <f>DATEDIF(I18,AC18,"Y")</f>
        <v>7</v>
      </c>
      <c r="AE18" s="36">
        <f>DATEDIF(I18,AC18,"YM")</f>
        <v>7</v>
      </c>
      <c r="AF18" s="36">
        <f>AD18*12+AE18</f>
        <v>91</v>
      </c>
      <c r="AG18" s="36">
        <f t="shared" si="2"/>
        <v>8</v>
      </c>
      <c r="AH18" s="71" t="s">
        <v>375</v>
      </c>
      <c r="AI18" s="144">
        <v>45839</v>
      </c>
      <c r="AJ18" s="36"/>
      <c r="AK18" s="36" t="s">
        <v>192</v>
      </c>
      <c r="AL18" s="53">
        <v>3.33</v>
      </c>
      <c r="AM18" s="36"/>
      <c r="AN18" s="36"/>
      <c r="AO18" s="50">
        <f>AL18*AN18/100</f>
        <v>0</v>
      </c>
      <c r="AP18" s="36"/>
      <c r="AQ18" s="40">
        <f>(AL18+AM18+AO18)*AP18/100</f>
        <v>0</v>
      </c>
      <c r="AR18" s="36"/>
      <c r="AS18" s="40">
        <f>(AL18+AM18+AO18)*AR18/100</f>
        <v>0</v>
      </c>
      <c r="AT18" s="53">
        <f xml:space="preserve"> AL18+AM18+AO18+AQ18+AS18</f>
        <v>3.33</v>
      </c>
      <c r="AU18" s="52">
        <f t="shared" si="3"/>
        <v>9740250</v>
      </c>
      <c r="AV18" s="52">
        <f t="shared" si="4"/>
        <v>5</v>
      </c>
      <c r="AW18" s="52">
        <f t="shared" si="5"/>
        <v>0</v>
      </c>
      <c r="AX18" s="52">
        <f>AV18*12+AW18</f>
        <v>60</v>
      </c>
      <c r="AY18" s="52">
        <f>SUM(AZ18:BB18)</f>
        <v>715908375</v>
      </c>
      <c r="AZ18" s="52">
        <f t="shared" si="6"/>
        <v>467532000</v>
      </c>
      <c r="BA18" s="52">
        <f t="shared" si="7"/>
        <v>219155625</v>
      </c>
      <c r="BB18" s="52">
        <f>3*AU18</f>
        <v>29220750</v>
      </c>
      <c r="BC18" s="122" t="s">
        <v>454</v>
      </c>
    </row>
    <row r="19" spans="1:55" s="97" customFormat="1" ht="119.25" customHeight="1">
      <c r="A19" s="36">
        <v>8</v>
      </c>
      <c r="B19" s="23" t="s">
        <v>378</v>
      </c>
      <c r="C19" s="37">
        <f>DATE(YEAR(D19),MONTH(D19),1)</f>
        <v>29221</v>
      </c>
      <c r="D19" s="35">
        <v>29238</v>
      </c>
      <c r="E19" s="146">
        <v>29238</v>
      </c>
      <c r="F19" s="146"/>
      <c r="G19" s="37" t="s">
        <v>44</v>
      </c>
      <c r="H19" s="37" t="s">
        <v>75</v>
      </c>
      <c r="I19" s="37">
        <v>45839</v>
      </c>
      <c r="J19" s="36">
        <f>DATEDIF(C19,I19,"y")</f>
        <v>45</v>
      </c>
      <c r="K19" s="36">
        <f>DATEDIF(C19,I19,"ym")</f>
        <v>6</v>
      </c>
      <c r="L19" s="95" t="s">
        <v>309</v>
      </c>
      <c r="M19" s="71" t="s">
        <v>325</v>
      </c>
      <c r="N19" s="53">
        <v>4.2699999999999996</v>
      </c>
      <c r="O19" s="36"/>
      <c r="P19" s="36"/>
      <c r="Q19" s="36"/>
      <c r="R19" s="36"/>
      <c r="S19" s="36"/>
      <c r="T19" s="51">
        <v>0.25</v>
      </c>
      <c r="U19" s="36"/>
      <c r="V19" s="101">
        <v>12489749.999999998</v>
      </c>
      <c r="W19" s="146">
        <v>37622</v>
      </c>
      <c r="X19" s="36">
        <f>DATEDIF(W19,I19,"y")</f>
        <v>22</v>
      </c>
      <c r="Y19" s="36">
        <f>DATEDIF(W19,I19,"ym")</f>
        <v>6</v>
      </c>
      <c r="Z19" s="36">
        <f>X19*12+Y19</f>
        <v>270</v>
      </c>
      <c r="AA19" s="36">
        <f>IF(Y19=0,X19,IF(AND(Y19&lt;=6,Y19&gt;0),X19+0.5,X19+1))</f>
        <v>22.5</v>
      </c>
      <c r="AB19" s="72">
        <f>IF(YEAR(C19)&lt;1978,VLOOKUP(C19,IF(G19="Nữ",'Tuổi nghỉ hưu 135'!$J$111:$N$254,'Tuổi nghỉ hưu 135'!$C$51:$G$254),2,0),IF(G19="Nữ",60,62))</f>
        <v>62</v>
      </c>
      <c r="AC19" s="73">
        <f>IF(YEAR(C19)&lt;1978,VLOOKUP(C19,IF(G19="Nữ",'Tuổi nghỉ hưu 135'!$J$111:$N$254,'Tuổi nghỉ hưu 135'!$C$51:$G$254),5,0),DATE(YEAR(C19)+IF(G19="Nữ",60,62),MONTH(C19)+1,DAY(C19)))</f>
        <v>51898</v>
      </c>
      <c r="AD19" s="36">
        <f>DATEDIF(I19,AC19,"Y")</f>
        <v>16</v>
      </c>
      <c r="AE19" s="36">
        <f>DATEDIF(I19,AC19,"YM")</f>
        <v>7</v>
      </c>
      <c r="AF19" s="36">
        <f>AD19*12+AE19</f>
        <v>199</v>
      </c>
      <c r="AG19" s="36">
        <f t="shared" si="2"/>
        <v>17</v>
      </c>
      <c r="AH19" s="71" t="s">
        <v>428</v>
      </c>
      <c r="AI19" s="144">
        <v>45839</v>
      </c>
      <c r="AJ19" s="36"/>
      <c r="AK19" s="36" t="s">
        <v>192</v>
      </c>
      <c r="AL19" s="53">
        <v>4.2699999999999996</v>
      </c>
      <c r="AM19" s="36"/>
      <c r="AN19" s="36"/>
      <c r="AO19" s="50">
        <f>AL19*AN19/100</f>
        <v>0</v>
      </c>
      <c r="AP19" s="36"/>
      <c r="AQ19" s="40">
        <f>(AL19+AM19+AO19)*AP19/100</f>
        <v>0</v>
      </c>
      <c r="AR19" s="36"/>
      <c r="AS19" s="40">
        <f>(AL19+AM19+AO19)*AR19/100</f>
        <v>0</v>
      </c>
      <c r="AT19" s="53">
        <f xml:space="preserve"> AL19+AM19+AO19+AQ19+AS19</f>
        <v>4.2699999999999996</v>
      </c>
      <c r="AU19" s="52">
        <f t="shared" si="3"/>
        <v>12489749.999999998</v>
      </c>
      <c r="AV19" s="52">
        <f t="shared" si="4"/>
        <v>5</v>
      </c>
      <c r="AW19" s="52">
        <f t="shared" si="5"/>
        <v>0</v>
      </c>
      <c r="AX19" s="52">
        <f>AV19*12+AW19</f>
        <v>60</v>
      </c>
      <c r="AY19" s="52">
        <f>SUM(AZ19:BB19)</f>
        <v>1058506312.4999998</v>
      </c>
      <c r="AZ19" s="52">
        <f t="shared" si="6"/>
        <v>599507999.99999988</v>
      </c>
      <c r="BA19" s="52">
        <f t="shared" si="7"/>
        <v>421529062.49999994</v>
      </c>
      <c r="BB19" s="52">
        <f>3*AU19</f>
        <v>37469249.999999993</v>
      </c>
      <c r="BC19" s="122" t="s">
        <v>454</v>
      </c>
    </row>
    <row r="20" spans="1:55" s="97" customFormat="1" ht="119.25" customHeight="1">
      <c r="A20" s="36">
        <v>9</v>
      </c>
      <c r="B20" s="23" t="s">
        <v>142</v>
      </c>
      <c r="C20" s="37">
        <f>DATE(YEAR(D20),MONTH(D20),1)</f>
        <v>28672</v>
      </c>
      <c r="D20" s="37" t="s">
        <v>154</v>
      </c>
      <c r="E20" s="152"/>
      <c r="F20" s="152" t="s">
        <v>154</v>
      </c>
      <c r="G20" s="37" t="s">
        <v>13</v>
      </c>
      <c r="H20" s="37" t="s">
        <v>75</v>
      </c>
      <c r="I20" s="37">
        <v>45839</v>
      </c>
      <c r="J20" s="36">
        <f>DATEDIF(C20,I20,"y")</f>
        <v>47</v>
      </c>
      <c r="K20" s="36">
        <f>DATEDIF(C20,I20,"ym")</f>
        <v>0</v>
      </c>
      <c r="L20" s="95" t="s">
        <v>235</v>
      </c>
      <c r="M20" s="71" t="s">
        <v>326</v>
      </c>
      <c r="N20" s="53">
        <v>3.66</v>
      </c>
      <c r="O20" s="36"/>
      <c r="P20" s="36"/>
      <c r="Q20" s="36"/>
      <c r="R20" s="36"/>
      <c r="S20" s="36"/>
      <c r="T20" s="51">
        <v>0.25</v>
      </c>
      <c r="U20" s="36"/>
      <c r="V20" s="101">
        <v>10705500</v>
      </c>
      <c r="W20" s="146">
        <v>40909</v>
      </c>
      <c r="X20" s="36">
        <f>DATEDIF(W20,I20,"y")</f>
        <v>13</v>
      </c>
      <c r="Y20" s="36">
        <v>5</v>
      </c>
      <c r="Z20" s="36">
        <f>X20*12+Y20</f>
        <v>161</v>
      </c>
      <c r="AA20" s="36">
        <f>IF(Y20=0,X20,IF(AND(Y20&lt;=6,Y20&gt;0),X20+0.5,X20+1))</f>
        <v>13.5</v>
      </c>
      <c r="AB20" s="72">
        <f>IF(YEAR(C20)&lt;1978,VLOOKUP(C20,IF(G20="Nữ",'Tuổi nghỉ hưu 135'!$J$111:$N$254,'Tuổi nghỉ hưu 135'!$C$51:$G$254),2,0),IF(G20="Nữ",60,62))</f>
        <v>60</v>
      </c>
      <c r="AC20" s="73">
        <f>IF(YEAR(C20)&lt;1978,VLOOKUP(C20,IF(G20="Nữ",'Tuổi nghỉ hưu 135'!$J$111:$N$254,'Tuổi nghỉ hưu 135'!$C$51:$G$254),5,0),DATE(YEAR(C20)+IF(G20="Nữ",60,62),MONTH(C20)+1,DAY(C20)))</f>
        <v>50618</v>
      </c>
      <c r="AD20" s="36">
        <f>DATEDIF(I20,AC20,"Y")</f>
        <v>13</v>
      </c>
      <c r="AE20" s="36">
        <f>DATEDIF(I20,AC20,"YM")</f>
        <v>1</v>
      </c>
      <c r="AF20" s="36">
        <f>AD20*12+AE20</f>
        <v>157</v>
      </c>
      <c r="AG20" s="36">
        <f t="shared" si="2"/>
        <v>13.5</v>
      </c>
      <c r="AH20" s="71" t="s">
        <v>429</v>
      </c>
      <c r="AI20" s="144">
        <v>45839</v>
      </c>
      <c r="AJ20" s="36"/>
      <c r="AK20" s="36" t="s">
        <v>192</v>
      </c>
      <c r="AL20" s="53">
        <v>3.66</v>
      </c>
      <c r="AM20" s="36"/>
      <c r="AN20" s="36"/>
      <c r="AO20" s="50">
        <f>AL20*AN20/100</f>
        <v>0</v>
      </c>
      <c r="AP20" s="36"/>
      <c r="AQ20" s="40">
        <f>(AL20+AM20+AO20)*AP20/100</f>
        <v>0</v>
      </c>
      <c r="AR20" s="36"/>
      <c r="AS20" s="40">
        <f>(AL20+AM20+AO20)*AR20/100</f>
        <v>0</v>
      </c>
      <c r="AT20" s="53">
        <f xml:space="preserve"> AL20+AM20+AO20+AQ20+AS20</f>
        <v>3.66</v>
      </c>
      <c r="AU20" s="52">
        <f t="shared" si="3"/>
        <v>10705500</v>
      </c>
      <c r="AV20" s="52">
        <f t="shared" si="4"/>
        <v>5</v>
      </c>
      <c r="AW20" s="52">
        <f t="shared" si="5"/>
        <v>0</v>
      </c>
      <c r="AX20" s="52">
        <f>AV20*12+AW20</f>
        <v>60</v>
      </c>
      <c r="AY20" s="52">
        <f>SUM(AZ20:BB20)</f>
        <v>762766875</v>
      </c>
      <c r="AZ20" s="52">
        <f t="shared" si="6"/>
        <v>513864000</v>
      </c>
      <c r="BA20" s="52">
        <f t="shared" si="7"/>
        <v>216786375</v>
      </c>
      <c r="BB20" s="52">
        <f>3*AU20</f>
        <v>32116500</v>
      </c>
      <c r="BC20" s="122" t="s">
        <v>454</v>
      </c>
    </row>
    <row r="21" spans="1:55" s="97" customFormat="1" ht="119.25" customHeight="1">
      <c r="A21" s="36">
        <v>10</v>
      </c>
      <c r="B21" s="23" t="s">
        <v>379</v>
      </c>
      <c r="C21" s="37">
        <f t="shared" ref="C21" si="8">DATE(YEAR(D21),MONTH(D21),1)</f>
        <v>25659</v>
      </c>
      <c r="D21" s="31" t="s">
        <v>120</v>
      </c>
      <c r="E21" s="152" t="s">
        <v>120</v>
      </c>
      <c r="F21" s="152"/>
      <c r="G21" s="37" t="s">
        <v>44</v>
      </c>
      <c r="H21" s="37" t="s">
        <v>75</v>
      </c>
      <c r="I21" s="37">
        <v>45839</v>
      </c>
      <c r="J21" s="36">
        <f t="shared" ref="J21" si="9">DATEDIF(C21,I21,"y")</f>
        <v>55</v>
      </c>
      <c r="K21" s="36">
        <f t="shared" ref="K21" si="10">DATEDIF(C21,I21,"ym")</f>
        <v>3</v>
      </c>
      <c r="L21" s="95" t="s">
        <v>235</v>
      </c>
      <c r="M21" s="71" t="s">
        <v>327</v>
      </c>
      <c r="N21" s="53">
        <v>3</v>
      </c>
      <c r="O21" s="36">
        <v>0.2</v>
      </c>
      <c r="P21" s="36"/>
      <c r="Q21" s="36"/>
      <c r="R21" s="36"/>
      <c r="S21" s="36"/>
      <c r="T21" s="51">
        <v>0.25</v>
      </c>
      <c r="U21" s="36"/>
      <c r="V21" s="101">
        <v>9360000</v>
      </c>
      <c r="W21" s="146">
        <v>42156</v>
      </c>
      <c r="X21" s="36">
        <f t="shared" ref="X21" si="11">DATEDIF(W21,I21,"y")</f>
        <v>10</v>
      </c>
      <c r="Y21" s="36">
        <f t="shared" ref="Y21" si="12">DATEDIF(W21,I21,"ym")</f>
        <v>1</v>
      </c>
      <c r="Z21" s="36">
        <f t="shared" ref="Z21" si="13">X21*12+Y21</f>
        <v>121</v>
      </c>
      <c r="AA21" s="36">
        <f t="shared" ref="AA21" si="14">IF(Y21=0,X21,IF(AND(Y21&lt;=6,Y21&gt;0),X21+0.5,X21+1))</f>
        <v>10.5</v>
      </c>
      <c r="AB21" s="72" t="str">
        <f>IF(YEAR(C21)&lt;1978,VLOOKUP(C21,IF(G21="Nữ",'Tuổi nghỉ hưu 135'!$J$111:$N$254,'Tuổi nghỉ hưu 135'!$C$51:$G$254),2,0),IF(G21="Nữ",60,62))</f>
        <v>62 tuổi</v>
      </c>
      <c r="AC21" s="73">
        <f>IF(YEAR(C21)&lt;1978,VLOOKUP(C21,IF(G21="Nữ",'Tuổi nghỉ hưu 135'!$J$111:$N$254,'Tuổi nghỉ hưu 135'!$C$51:$G$254),5,0),DATE(YEAR(C21)+IF(G21="Nữ",60,62),MONTH(C21)+1,DAY(C21)))</f>
        <v>48335</v>
      </c>
      <c r="AD21" s="36">
        <f t="shared" ref="AD21" si="15">DATEDIF(I21,AC21,"Y")</f>
        <v>6</v>
      </c>
      <c r="AE21" s="36">
        <f t="shared" ref="AE21" si="16">DATEDIF(I21,AC21,"YM")</f>
        <v>10</v>
      </c>
      <c r="AF21" s="36">
        <f t="shared" ref="AF21" si="17">AD21*12+AE21</f>
        <v>82</v>
      </c>
      <c r="AG21" s="36">
        <f t="shared" si="2"/>
        <v>7</v>
      </c>
      <c r="AH21" s="71" t="s">
        <v>430</v>
      </c>
      <c r="AI21" s="144">
        <v>45839</v>
      </c>
      <c r="AJ21" s="36"/>
      <c r="AK21" s="36" t="s">
        <v>192</v>
      </c>
      <c r="AL21" s="53">
        <v>3</v>
      </c>
      <c r="AM21" s="36">
        <v>0.2</v>
      </c>
      <c r="AN21" s="36"/>
      <c r="AO21" s="50">
        <f t="shared" ref="AO21" si="18">AL21*AN21/100</f>
        <v>0</v>
      </c>
      <c r="AP21" s="36"/>
      <c r="AQ21" s="40">
        <f t="shared" ref="AQ21" si="19">(AL21+AM21+AO21)*AP21/100</f>
        <v>0</v>
      </c>
      <c r="AR21" s="36"/>
      <c r="AS21" s="40">
        <f t="shared" ref="AS21" si="20">(AL21+AM21+AO21)*AR21/100</f>
        <v>0</v>
      </c>
      <c r="AT21" s="53">
        <f t="shared" ref="AT21" si="21" xml:space="preserve"> AL21+AM21+AO21+AQ21+AS21</f>
        <v>3.2</v>
      </c>
      <c r="AU21" s="52">
        <f t="shared" si="3"/>
        <v>9360000</v>
      </c>
      <c r="AV21" s="52">
        <f t="shared" si="4"/>
        <v>5</v>
      </c>
      <c r="AW21" s="52">
        <f t="shared" si="5"/>
        <v>0</v>
      </c>
      <c r="AX21" s="52">
        <f t="shared" ref="AX21" si="22">AV21*12+AW21</f>
        <v>60</v>
      </c>
      <c r="AY21" s="52">
        <f t="shared" ref="AY21" si="23">SUM(AZ21:BB21)</f>
        <v>624780000</v>
      </c>
      <c r="AZ21" s="52">
        <f t="shared" si="6"/>
        <v>449280000</v>
      </c>
      <c r="BA21" s="52">
        <f t="shared" si="7"/>
        <v>147420000</v>
      </c>
      <c r="BB21" s="52">
        <f t="shared" ref="BB21" si="24">3*AU21</f>
        <v>28080000</v>
      </c>
      <c r="BC21" s="122" t="s">
        <v>454</v>
      </c>
    </row>
    <row r="22" spans="1:55" s="97" customFormat="1" ht="119.25" customHeight="1">
      <c r="A22" s="36">
        <v>11</v>
      </c>
      <c r="B22" s="23" t="s">
        <v>380</v>
      </c>
      <c r="C22" s="37">
        <f>DATE(YEAR(D22),MONTH(D22),1)</f>
        <v>30225</v>
      </c>
      <c r="D22" s="37" t="s">
        <v>155</v>
      </c>
      <c r="E22" s="152" t="s">
        <v>155</v>
      </c>
      <c r="F22" s="152"/>
      <c r="G22" s="37" t="s">
        <v>44</v>
      </c>
      <c r="H22" s="37" t="s">
        <v>75</v>
      </c>
      <c r="I22" s="37">
        <v>45839</v>
      </c>
      <c r="J22" s="36">
        <f>DATEDIF(C22,I22,"y")</f>
        <v>42</v>
      </c>
      <c r="K22" s="36">
        <f>DATEDIF(C22,I22,"ym")</f>
        <v>9</v>
      </c>
      <c r="L22" s="95" t="s">
        <v>235</v>
      </c>
      <c r="M22" s="71" t="s">
        <v>328</v>
      </c>
      <c r="N22" s="53">
        <v>3.99</v>
      </c>
      <c r="O22" s="36">
        <v>0.25</v>
      </c>
      <c r="P22" s="36"/>
      <c r="Q22" s="36"/>
      <c r="R22" s="36"/>
      <c r="S22" s="36"/>
      <c r="T22" s="51">
        <v>0.25</v>
      </c>
      <c r="U22" s="36"/>
      <c r="V22" s="101">
        <v>12402000</v>
      </c>
      <c r="W22" s="146">
        <v>38626</v>
      </c>
      <c r="X22" s="36">
        <f>DATEDIF(W22,I22,"y")</f>
        <v>19</v>
      </c>
      <c r="Y22" s="36">
        <v>8</v>
      </c>
      <c r="Z22" s="36">
        <f>X22*12+Y22</f>
        <v>236</v>
      </c>
      <c r="AA22" s="36">
        <f>IF(Y22=0,X22,IF(AND(Y22&lt;=6,Y22&gt;0),X22+0.5,X22+1))</f>
        <v>20</v>
      </c>
      <c r="AB22" s="72">
        <f>IF(YEAR(C22)&lt;1978,VLOOKUP(C22,IF(G22="Nữ",'Tuổi nghỉ hưu 135'!$J$111:$N$254,'Tuổi nghỉ hưu 135'!$C$51:$G$254),2,0),IF(G22="Nữ",60,62))</f>
        <v>62</v>
      </c>
      <c r="AC22" s="73">
        <f>IF(YEAR(C22)&lt;1978,VLOOKUP(C22,IF(G22="Nữ",'Tuổi nghỉ hưu 135'!$J$111:$N$254,'Tuổi nghỉ hưu 135'!$C$51:$G$254),5,0),DATE(YEAR(C22)+IF(G22="Nữ",60,62),MONTH(C22)+1,DAY(C22)))</f>
        <v>52902</v>
      </c>
      <c r="AD22" s="36">
        <f>DATEDIF(I22,AC22,"Y")</f>
        <v>19</v>
      </c>
      <c r="AE22" s="36">
        <f>DATEDIF(I22,AC22,"YM")</f>
        <v>4</v>
      </c>
      <c r="AF22" s="36">
        <f>AD22*12+AE22</f>
        <v>232</v>
      </c>
      <c r="AG22" s="36">
        <f t="shared" si="2"/>
        <v>19.5</v>
      </c>
      <c r="AH22" s="71" t="s">
        <v>431</v>
      </c>
      <c r="AI22" s="144">
        <v>45839</v>
      </c>
      <c r="AJ22" s="36"/>
      <c r="AK22" s="36" t="s">
        <v>192</v>
      </c>
      <c r="AL22" s="53">
        <v>3.99</v>
      </c>
      <c r="AM22" s="36">
        <v>0.25</v>
      </c>
      <c r="AN22" s="36"/>
      <c r="AO22" s="50">
        <f>AL22*AN22/100</f>
        <v>0</v>
      </c>
      <c r="AP22" s="36"/>
      <c r="AQ22" s="40">
        <f>(AL22+AM22+AO22)*AP22/100</f>
        <v>0</v>
      </c>
      <c r="AR22" s="36"/>
      <c r="AS22" s="40">
        <f>(AL22+AM22+AO22)*AR22/100</f>
        <v>0</v>
      </c>
      <c r="AT22" s="53">
        <f xml:space="preserve"> AL22+AM22+AO22+AQ22+AS22</f>
        <v>4.24</v>
      </c>
      <c r="AU22" s="52">
        <f t="shared" si="3"/>
        <v>12402000</v>
      </c>
      <c r="AV22" s="52">
        <f t="shared" si="4"/>
        <v>5</v>
      </c>
      <c r="AW22" s="52">
        <f t="shared" si="5"/>
        <v>0</v>
      </c>
      <c r="AX22" s="52">
        <f>AV22*12+AW22</f>
        <v>60</v>
      </c>
      <c r="AY22" s="52">
        <f>SUM(AZ22:BB22)</f>
        <v>1004562000</v>
      </c>
      <c r="AZ22" s="52">
        <f t="shared" si="6"/>
        <v>595296000</v>
      </c>
      <c r="BA22" s="52">
        <f t="shared" si="7"/>
        <v>372060000</v>
      </c>
      <c r="BB22" s="52">
        <f>3*AU22</f>
        <v>37206000</v>
      </c>
      <c r="BC22" s="122" t="s">
        <v>454</v>
      </c>
    </row>
    <row r="23" spans="1:55" s="97" customFormat="1" ht="119.25" customHeight="1">
      <c r="A23" s="36">
        <v>12</v>
      </c>
      <c r="B23" s="23" t="s">
        <v>381</v>
      </c>
      <c r="C23" s="37">
        <f>DATE(YEAR(D23),MONTH(D23),1)</f>
        <v>31321</v>
      </c>
      <c r="D23" s="37" t="s">
        <v>144</v>
      </c>
      <c r="E23" s="152"/>
      <c r="F23" s="152" t="s">
        <v>144</v>
      </c>
      <c r="G23" s="37" t="s">
        <v>13</v>
      </c>
      <c r="H23" s="37" t="s">
        <v>75</v>
      </c>
      <c r="I23" s="37">
        <v>45839</v>
      </c>
      <c r="J23" s="36">
        <f>DATEDIF(C23,I23,"y")</f>
        <v>39</v>
      </c>
      <c r="K23" s="36">
        <f>DATEDIF(C23,I23,"ym")</f>
        <v>9</v>
      </c>
      <c r="L23" s="95" t="s">
        <v>235</v>
      </c>
      <c r="M23" s="71" t="s">
        <v>329</v>
      </c>
      <c r="N23" s="53">
        <v>2.67</v>
      </c>
      <c r="O23" s="36">
        <v>0.2</v>
      </c>
      <c r="P23" s="36"/>
      <c r="Q23" s="36"/>
      <c r="R23" s="36"/>
      <c r="S23" s="36"/>
      <c r="T23" s="51">
        <v>0.25</v>
      </c>
      <c r="U23" s="36"/>
      <c r="V23" s="101">
        <v>8394750</v>
      </c>
      <c r="W23" s="146">
        <v>42370</v>
      </c>
      <c r="X23" s="36">
        <f>DATEDIF(W23,I23,"y")</f>
        <v>9</v>
      </c>
      <c r="Y23" s="36">
        <f>DATEDIF(W23,I23,"ym")</f>
        <v>6</v>
      </c>
      <c r="Z23" s="36">
        <f>X23*12+Y23</f>
        <v>114</v>
      </c>
      <c r="AA23" s="36">
        <f>IF(Y23=0,X23,IF(AND(Y23&lt;=6,Y23&gt;0),X23+0.5,X23+1))</f>
        <v>9.5</v>
      </c>
      <c r="AB23" s="72">
        <f>IF(YEAR(C23)&lt;1978,VLOOKUP(C23,IF(G23="Nữ",'Tuổi nghỉ hưu 135'!$J$111:$N$254,'Tuổi nghỉ hưu 135'!$C$51:$G$254),2,0),IF(G23="Nữ",60,62))</f>
        <v>60</v>
      </c>
      <c r="AC23" s="73">
        <f>IF(YEAR(C23)&lt;1978,VLOOKUP(C23,IF(G23="Nữ",'Tuổi nghỉ hưu 135'!$J$111:$N$254,'Tuổi nghỉ hưu 135'!$C$51:$G$254),5,0),DATE(YEAR(C23)+IF(G23="Nữ",60,62),MONTH(C23)+1,DAY(C23)))</f>
        <v>53267</v>
      </c>
      <c r="AD23" s="36">
        <f>DATEDIF(I23,AC23,"Y")</f>
        <v>20</v>
      </c>
      <c r="AE23" s="36">
        <f>DATEDIF(I23,AC23,"YM")</f>
        <v>4</v>
      </c>
      <c r="AF23" s="36">
        <f>AD23*12+AE23</f>
        <v>244</v>
      </c>
      <c r="AG23" s="36">
        <f t="shared" si="2"/>
        <v>20.5</v>
      </c>
      <c r="AH23" s="71" t="s">
        <v>432</v>
      </c>
      <c r="AI23" s="144">
        <v>45839</v>
      </c>
      <c r="AJ23" s="36"/>
      <c r="AK23" s="36" t="s">
        <v>192</v>
      </c>
      <c r="AL23" s="53">
        <v>2.67</v>
      </c>
      <c r="AM23" s="36">
        <v>0.2</v>
      </c>
      <c r="AN23" s="36"/>
      <c r="AO23" s="50">
        <f>AL23*AN23/100</f>
        <v>0</v>
      </c>
      <c r="AP23" s="36"/>
      <c r="AQ23" s="40">
        <f>(AL23+AM23+AO23)*AP23/100</f>
        <v>0</v>
      </c>
      <c r="AR23" s="36"/>
      <c r="AS23" s="40">
        <f>(AL23+AM23+AO23)*AR23/100</f>
        <v>0</v>
      </c>
      <c r="AT23" s="53">
        <f xml:space="preserve"> AL23+AM23+AO23+AQ23+AS23</f>
        <v>2.87</v>
      </c>
      <c r="AU23" s="52">
        <f t="shared" si="3"/>
        <v>8394750</v>
      </c>
      <c r="AV23" s="52">
        <f t="shared" si="4"/>
        <v>5</v>
      </c>
      <c r="AW23" s="52">
        <f t="shared" si="5"/>
        <v>0</v>
      </c>
      <c r="AX23" s="52">
        <f>AV23*12+AW23</f>
        <v>60</v>
      </c>
      <c r="AY23" s="52">
        <f>SUM(AZ23:BB23)</f>
        <v>547757437.5</v>
      </c>
      <c r="AZ23" s="52">
        <f t="shared" si="6"/>
        <v>402948000</v>
      </c>
      <c r="BA23" s="52">
        <f t="shared" si="7"/>
        <v>119625187.5</v>
      </c>
      <c r="BB23" s="52">
        <f>3*AU23</f>
        <v>25184250</v>
      </c>
      <c r="BC23" s="122" t="s">
        <v>454</v>
      </c>
    </row>
    <row r="24" spans="1:55" s="97" customFormat="1" ht="119.25" customHeight="1">
      <c r="A24" s="36">
        <v>13</v>
      </c>
      <c r="B24" s="23" t="s">
        <v>382</v>
      </c>
      <c r="C24" s="37">
        <f>DATE(YEAR(D24),MONTH(D24),1)</f>
        <v>29129</v>
      </c>
      <c r="D24" s="37" t="s">
        <v>145</v>
      </c>
      <c r="E24" s="152" t="s">
        <v>145</v>
      </c>
      <c r="F24" s="152"/>
      <c r="G24" s="37" t="s">
        <v>44</v>
      </c>
      <c r="H24" s="37" t="s">
        <v>75</v>
      </c>
      <c r="I24" s="37">
        <v>45839</v>
      </c>
      <c r="J24" s="36">
        <f>DATEDIF(C24,I24,"y")</f>
        <v>45</v>
      </c>
      <c r="K24" s="36">
        <f>DATEDIF(C24,I24,"ym")</f>
        <v>9</v>
      </c>
      <c r="L24" s="95" t="s">
        <v>310</v>
      </c>
      <c r="M24" s="71" t="s">
        <v>330</v>
      </c>
      <c r="N24" s="53">
        <v>4.32</v>
      </c>
      <c r="O24" s="36"/>
      <c r="P24" s="36"/>
      <c r="Q24" s="36"/>
      <c r="R24" s="36"/>
      <c r="S24" s="36"/>
      <c r="T24" s="51">
        <v>0.25</v>
      </c>
      <c r="U24" s="36"/>
      <c r="V24" s="101">
        <v>12636000</v>
      </c>
      <c r="W24" s="146">
        <v>36892</v>
      </c>
      <c r="X24" s="36">
        <f>DATEDIF(W24,I24,"y")</f>
        <v>24</v>
      </c>
      <c r="Y24" s="36">
        <f>DATEDIF(W24,I24,"ym")</f>
        <v>6</v>
      </c>
      <c r="Z24" s="36">
        <f>X24*12+Y24</f>
        <v>294</v>
      </c>
      <c r="AA24" s="36">
        <f>IF(Y24=0,X24,IF(AND(Y24&lt;=6,Y24&gt;0),X24+0.5,X24+1))</f>
        <v>24.5</v>
      </c>
      <c r="AB24" s="72">
        <f>IF(YEAR(C24)&lt;1978,VLOOKUP(C24,IF(G24="Nữ",'Tuổi nghỉ hưu 135'!$J$111:$N$254,'Tuổi nghỉ hưu 135'!$C$51:$G$254),2,0),IF(G24="Nữ",60,62))</f>
        <v>62</v>
      </c>
      <c r="AC24" s="73">
        <f>IF(YEAR(C24)&lt;1978,VLOOKUP(C24,IF(G24="Nữ",'Tuổi nghỉ hưu 135'!$J$111:$N$254,'Tuổi nghỉ hưu 135'!$C$51:$G$254),5,0),DATE(YEAR(C24)+IF(G24="Nữ",60,62),MONTH(C24)+1,DAY(C24)))</f>
        <v>51806</v>
      </c>
      <c r="AD24" s="36">
        <f>DATEDIF(I24,AC24,"Y")</f>
        <v>16</v>
      </c>
      <c r="AE24" s="36">
        <f>DATEDIF(I24,AC24,"YM")</f>
        <v>4</v>
      </c>
      <c r="AF24" s="36">
        <f>AD24*12+AE24</f>
        <v>196</v>
      </c>
      <c r="AG24" s="36">
        <f t="shared" si="2"/>
        <v>16.5</v>
      </c>
      <c r="AH24" s="71" t="s">
        <v>433</v>
      </c>
      <c r="AI24" s="144">
        <v>45839</v>
      </c>
      <c r="AJ24" s="36"/>
      <c r="AK24" s="36" t="s">
        <v>192</v>
      </c>
      <c r="AL24" s="53">
        <v>4.32</v>
      </c>
      <c r="AM24" s="36"/>
      <c r="AN24" s="36"/>
      <c r="AO24" s="50">
        <f>AL24*AN24/100</f>
        <v>0</v>
      </c>
      <c r="AP24" s="36"/>
      <c r="AQ24" s="40">
        <f>(AL24+AM24+AO24)*AP24/100</f>
        <v>0</v>
      </c>
      <c r="AR24" s="36"/>
      <c r="AS24" s="40">
        <f>(AL24+AM24+AO24)*AR24/100</f>
        <v>0</v>
      </c>
      <c r="AT24" s="53">
        <f xml:space="preserve"> AL24+AM24+AO24+AQ24+AS24</f>
        <v>4.32</v>
      </c>
      <c r="AU24" s="52">
        <f t="shared" si="3"/>
        <v>12636000</v>
      </c>
      <c r="AV24" s="52">
        <f t="shared" si="4"/>
        <v>5</v>
      </c>
      <c r="AW24" s="52">
        <f t="shared" si="5"/>
        <v>0</v>
      </c>
      <c r="AX24" s="52">
        <f>AV24*12+AW24</f>
        <v>60</v>
      </c>
      <c r="AY24" s="52">
        <f>SUM(AZ24:BB24)</f>
        <v>1108809000</v>
      </c>
      <c r="AZ24" s="52">
        <f t="shared" si="6"/>
        <v>606528000</v>
      </c>
      <c r="BA24" s="52">
        <f t="shared" si="7"/>
        <v>464373000</v>
      </c>
      <c r="BB24" s="52">
        <f>3*AU24</f>
        <v>37908000</v>
      </c>
      <c r="BC24" s="122" t="s">
        <v>454</v>
      </c>
    </row>
    <row r="25" spans="1:55" s="97" customFormat="1" ht="119.25" customHeight="1">
      <c r="A25" s="36">
        <v>14</v>
      </c>
      <c r="B25" s="23" t="s">
        <v>383</v>
      </c>
      <c r="C25" s="37">
        <f t="shared" ref="C25" si="25">DATE(YEAR(D25),MONTH(D25),1)</f>
        <v>31017</v>
      </c>
      <c r="D25" s="37">
        <v>31044</v>
      </c>
      <c r="E25" s="152">
        <v>31044</v>
      </c>
      <c r="F25" s="152"/>
      <c r="G25" s="37" t="s">
        <v>44</v>
      </c>
      <c r="H25" s="37" t="s">
        <v>75</v>
      </c>
      <c r="I25" s="37">
        <v>45839</v>
      </c>
      <c r="J25" s="36">
        <f t="shared" ref="J25" si="26">DATEDIF(C25,I25,"y")</f>
        <v>40</v>
      </c>
      <c r="K25" s="36">
        <f t="shared" ref="K25" si="27">DATEDIF(C25,I25,"ym")</f>
        <v>7</v>
      </c>
      <c r="L25" s="95" t="s">
        <v>311</v>
      </c>
      <c r="M25" s="71" t="s">
        <v>331</v>
      </c>
      <c r="N25" s="53">
        <v>3</v>
      </c>
      <c r="O25" s="36"/>
      <c r="P25" s="36"/>
      <c r="Q25" s="36"/>
      <c r="R25" s="36"/>
      <c r="S25" s="36"/>
      <c r="T25" s="51">
        <v>0.25</v>
      </c>
      <c r="U25" s="36"/>
      <c r="V25" s="101">
        <v>8775000</v>
      </c>
      <c r="W25" s="146">
        <v>42370</v>
      </c>
      <c r="X25" s="36">
        <f t="shared" ref="X25" si="28">DATEDIF(W25,I25,"y")</f>
        <v>9</v>
      </c>
      <c r="Y25" s="36">
        <f t="shared" ref="Y25" si="29">DATEDIF(W25,I25,"ym")</f>
        <v>6</v>
      </c>
      <c r="Z25" s="36">
        <f t="shared" ref="Z25" si="30">X25*12+Y25</f>
        <v>114</v>
      </c>
      <c r="AA25" s="36">
        <f t="shared" ref="AA25" si="31">IF(Y25=0,X25,IF(AND(Y25&lt;=6,Y25&gt;0),X25+0.5,X25+1))</f>
        <v>9.5</v>
      </c>
      <c r="AB25" s="72">
        <f>IF(YEAR(C25)&lt;1978,VLOOKUP(C25,IF(G25="Nữ",'Tuổi nghỉ hưu 135'!$J$111:$N$254,'Tuổi nghỉ hưu 135'!$C$51:$G$254),2,0),IF(G25="Nữ",60,62))</f>
        <v>62</v>
      </c>
      <c r="AC25" s="73">
        <f>IF(YEAR(C25)&lt;1978,VLOOKUP(C25,IF(G25="Nữ",'Tuổi nghỉ hưu 135'!$J$111:$N$254,'Tuổi nghỉ hưu 135'!$C$51:$G$254),5,0),DATE(YEAR(C25)+IF(G25="Nữ",60,62),MONTH(C25)+1,DAY(C25)))</f>
        <v>53693</v>
      </c>
      <c r="AD25" s="36">
        <f t="shared" ref="AD25" si="32">DATEDIF(I25,AC25,"Y")</f>
        <v>21</v>
      </c>
      <c r="AE25" s="36">
        <f t="shared" ref="AE25" si="33">DATEDIF(I25,AC25,"YM")</f>
        <v>6</v>
      </c>
      <c r="AF25" s="36">
        <f t="shared" ref="AF25" si="34">AD25*12+AE25</f>
        <v>258</v>
      </c>
      <c r="AG25" s="36">
        <f t="shared" si="2"/>
        <v>21.5</v>
      </c>
      <c r="AH25" s="71" t="s">
        <v>376</v>
      </c>
      <c r="AI25" s="144">
        <v>45839</v>
      </c>
      <c r="AJ25" s="36"/>
      <c r="AK25" s="36" t="s">
        <v>192</v>
      </c>
      <c r="AL25" s="53">
        <v>3</v>
      </c>
      <c r="AM25" s="36"/>
      <c r="AN25" s="36"/>
      <c r="AO25" s="50">
        <f t="shared" ref="AO25" si="35">AL25*AN25/100</f>
        <v>0</v>
      </c>
      <c r="AP25" s="36"/>
      <c r="AQ25" s="40">
        <f t="shared" ref="AQ25" si="36">(AL25+AM25+AO25)*AP25/100</f>
        <v>0</v>
      </c>
      <c r="AR25" s="36"/>
      <c r="AS25" s="40">
        <f t="shared" ref="AS25" si="37">(AL25+AM25+AO25)*AR25/100</f>
        <v>0</v>
      </c>
      <c r="AT25" s="53">
        <f t="shared" ref="AT25" si="38" xml:space="preserve"> AL25+AM25+AO25+AQ25+AS25</f>
        <v>3</v>
      </c>
      <c r="AU25" s="52">
        <f t="shared" si="3"/>
        <v>8775000</v>
      </c>
      <c r="AV25" s="52">
        <f t="shared" si="4"/>
        <v>5</v>
      </c>
      <c r="AW25" s="52">
        <f t="shared" si="5"/>
        <v>0</v>
      </c>
      <c r="AX25" s="52">
        <f t="shared" ref="AX25" si="39">AV25*12+AW25</f>
        <v>60</v>
      </c>
      <c r="AY25" s="52">
        <f t="shared" ref="AY25" si="40">SUM(AZ25:BB25)</f>
        <v>572568750</v>
      </c>
      <c r="AZ25" s="52">
        <f t="shared" si="6"/>
        <v>421200000</v>
      </c>
      <c r="BA25" s="52">
        <f t="shared" si="7"/>
        <v>125043750</v>
      </c>
      <c r="BB25" s="52">
        <f t="shared" ref="BB25" si="41">3*AU25</f>
        <v>26325000</v>
      </c>
      <c r="BC25" s="122" t="s">
        <v>454</v>
      </c>
    </row>
    <row r="26" spans="1:55" s="97" customFormat="1" ht="119.25" customHeight="1">
      <c r="A26" s="36">
        <v>15</v>
      </c>
      <c r="B26" s="23" t="s">
        <v>384</v>
      </c>
      <c r="C26" s="37">
        <f>DATE(YEAR(D26),MONTH(D26),1)</f>
        <v>31107</v>
      </c>
      <c r="D26" s="37" t="s">
        <v>146</v>
      </c>
      <c r="E26" s="152" t="s">
        <v>146</v>
      </c>
      <c r="F26" s="152"/>
      <c r="G26" s="37" t="s">
        <v>44</v>
      </c>
      <c r="H26" s="37" t="s">
        <v>75</v>
      </c>
      <c r="I26" s="37">
        <v>45839</v>
      </c>
      <c r="J26" s="36">
        <f>DATEDIF(C26,I26,"y")</f>
        <v>40</v>
      </c>
      <c r="K26" s="36">
        <f>DATEDIF(C26,I26,"ym")</f>
        <v>4</v>
      </c>
      <c r="L26" s="95" t="s">
        <v>312</v>
      </c>
      <c r="M26" s="71" t="s">
        <v>332</v>
      </c>
      <c r="N26" s="53">
        <v>3.33</v>
      </c>
      <c r="O26" s="36">
        <v>0.15</v>
      </c>
      <c r="P26" s="36"/>
      <c r="Q26" s="36"/>
      <c r="R26" s="36"/>
      <c r="S26" s="36"/>
      <c r="T26" s="51">
        <v>0.25</v>
      </c>
      <c r="U26" s="36"/>
      <c r="V26" s="101">
        <v>10179000</v>
      </c>
      <c r="W26" s="146">
        <v>40391</v>
      </c>
      <c r="X26" s="36">
        <f>DATEDIF(W26,I26,"y")</f>
        <v>14</v>
      </c>
      <c r="Y26" s="36">
        <f>DATEDIF(W26,I26,"ym")</f>
        <v>11</v>
      </c>
      <c r="Z26" s="36">
        <f>X26*12+Y26</f>
        <v>179</v>
      </c>
      <c r="AA26" s="36">
        <f>IF(Y26=0,X26,IF(AND(Y26&lt;=6,Y26&gt;0),X26+0.5,X26+1))</f>
        <v>15</v>
      </c>
      <c r="AB26" s="72">
        <f>IF(YEAR(C26)&lt;1978,VLOOKUP(C26,IF(G26="Nữ",'Tuổi nghỉ hưu 135'!$J$111:$N$254,'Tuổi nghỉ hưu 135'!$C$51:$G$254),2,0),IF(G26="Nữ",60,62))</f>
        <v>62</v>
      </c>
      <c r="AC26" s="73">
        <f>IF(YEAR(C26)&lt;1978,VLOOKUP(C26,IF(G26="Nữ",'Tuổi nghỉ hưu 135'!$J$111:$N$254,'Tuổi nghỉ hưu 135'!$C$51:$G$254),5,0),DATE(YEAR(C26)+IF(G26="Nữ",60,62),MONTH(C26)+1,DAY(C26)))</f>
        <v>53783</v>
      </c>
      <c r="AD26" s="36">
        <f>DATEDIF(I26,AC26,"Y")</f>
        <v>21</v>
      </c>
      <c r="AE26" s="36">
        <f>DATEDIF(I26,AC26,"YM")</f>
        <v>9</v>
      </c>
      <c r="AF26" s="36">
        <f>AD26*12+AE26</f>
        <v>261</v>
      </c>
      <c r="AG26" s="36">
        <f t="shared" si="2"/>
        <v>22</v>
      </c>
      <c r="AH26" s="71" t="s">
        <v>434</v>
      </c>
      <c r="AI26" s="144">
        <v>45839</v>
      </c>
      <c r="AJ26" s="36"/>
      <c r="AK26" s="36" t="s">
        <v>192</v>
      </c>
      <c r="AL26" s="53">
        <v>3.33</v>
      </c>
      <c r="AM26" s="36">
        <v>0.15</v>
      </c>
      <c r="AN26" s="36"/>
      <c r="AO26" s="50">
        <f>AL26*AN26/100</f>
        <v>0</v>
      </c>
      <c r="AP26" s="36"/>
      <c r="AQ26" s="40">
        <f>(AL26+AM26+AO26)*AP26/100</f>
        <v>0</v>
      </c>
      <c r="AR26" s="36"/>
      <c r="AS26" s="40">
        <f>(AL26+AM26+AO26)*AR26/100</f>
        <v>0</v>
      </c>
      <c r="AT26" s="53">
        <f xml:space="preserve"> AL26+AM26+AO26+AQ26+AS26</f>
        <v>3.48</v>
      </c>
      <c r="AU26" s="52">
        <f t="shared" si="3"/>
        <v>10179000</v>
      </c>
      <c r="AV26" s="52">
        <f t="shared" si="4"/>
        <v>5</v>
      </c>
      <c r="AW26" s="52">
        <f t="shared" si="5"/>
        <v>0</v>
      </c>
      <c r="AX26" s="52">
        <f>AV26*12+AW26</f>
        <v>60</v>
      </c>
      <c r="AY26" s="52">
        <f>SUM(AZ26:BB26)</f>
        <v>748156500</v>
      </c>
      <c r="AZ26" s="52">
        <f t="shared" si="6"/>
        <v>488592000</v>
      </c>
      <c r="BA26" s="52">
        <f t="shared" si="7"/>
        <v>229027500</v>
      </c>
      <c r="BB26" s="52">
        <f>3*AU26</f>
        <v>30537000</v>
      </c>
      <c r="BC26" s="122" t="s">
        <v>454</v>
      </c>
    </row>
    <row r="27" spans="1:55" s="97" customFormat="1" ht="119.25" customHeight="1">
      <c r="A27" s="36">
        <v>16</v>
      </c>
      <c r="B27" s="23" t="s">
        <v>143</v>
      </c>
      <c r="C27" s="37">
        <f>DATE(YEAR(D27),MONTH(D27),1)</f>
        <v>31321</v>
      </c>
      <c r="D27" s="37">
        <v>31326</v>
      </c>
      <c r="E27" s="152">
        <v>31326</v>
      </c>
      <c r="F27" s="152"/>
      <c r="G27" s="37" t="s">
        <v>44</v>
      </c>
      <c r="H27" s="37" t="s">
        <v>75</v>
      </c>
      <c r="I27" s="37">
        <v>45839</v>
      </c>
      <c r="J27" s="36">
        <f>DATEDIF(C27,I27,"y")</f>
        <v>39</v>
      </c>
      <c r="K27" s="36">
        <f>DATEDIF(C27,I27,"ym")</f>
        <v>9</v>
      </c>
      <c r="L27" s="95" t="s">
        <v>322</v>
      </c>
      <c r="M27" s="71" t="s">
        <v>333</v>
      </c>
      <c r="N27" s="53">
        <v>3.66</v>
      </c>
      <c r="O27" s="36">
        <v>0.25</v>
      </c>
      <c r="P27" s="36"/>
      <c r="Q27" s="36"/>
      <c r="R27" s="36"/>
      <c r="S27" s="36"/>
      <c r="T27" s="51">
        <v>0.25</v>
      </c>
      <c r="U27" s="36"/>
      <c r="V27" s="101">
        <v>11436750</v>
      </c>
      <c r="W27" s="146">
        <v>39630</v>
      </c>
      <c r="X27" s="36">
        <f>DATEDIF(W27,I27,"y")</f>
        <v>17</v>
      </c>
      <c r="Y27" s="36">
        <f>DATEDIF(W27,I27,"ym")</f>
        <v>0</v>
      </c>
      <c r="Z27" s="36">
        <f>X27*12+Y27</f>
        <v>204</v>
      </c>
      <c r="AA27" s="36">
        <f>IF(Y27=0,X27,IF(AND(Y27&lt;=6,Y27&gt;0),X27+0.5,X27+1))</f>
        <v>17</v>
      </c>
      <c r="AB27" s="72">
        <f>IF(YEAR(C27)&lt;1978,VLOOKUP(C27,IF(G27="Nữ",'Tuổi nghỉ hưu 135'!$J$111:$N$254,'Tuổi nghỉ hưu 135'!$C$51:$G$254),2,0),IF(G27="Nữ",60,62))</f>
        <v>62</v>
      </c>
      <c r="AC27" s="73">
        <f>IF(YEAR(C27)&lt;1978,VLOOKUP(C27,IF(G27="Nữ",'Tuổi nghỉ hưu 135'!$J$111:$N$254,'Tuổi nghỉ hưu 135'!$C$51:$G$254),5,0),DATE(YEAR(C27)+IF(G27="Nữ",60,62),MONTH(C27)+1,DAY(C27)))</f>
        <v>53997</v>
      </c>
      <c r="AD27" s="36">
        <f>DATEDIF(I27,AC27,"Y")</f>
        <v>22</v>
      </c>
      <c r="AE27" s="36">
        <f>DATEDIF(I27,AC27,"YM")</f>
        <v>4</v>
      </c>
      <c r="AF27" s="36">
        <f>AD27*12+AE27</f>
        <v>268</v>
      </c>
      <c r="AG27" s="36">
        <f t="shared" si="2"/>
        <v>22.5</v>
      </c>
      <c r="AH27" s="86" t="s">
        <v>432</v>
      </c>
      <c r="AI27" s="144">
        <v>45839</v>
      </c>
      <c r="AJ27" s="36"/>
      <c r="AK27" s="36" t="s">
        <v>192</v>
      </c>
      <c r="AL27" s="53">
        <v>3.66</v>
      </c>
      <c r="AM27" s="36">
        <v>0.25</v>
      </c>
      <c r="AN27" s="36"/>
      <c r="AO27" s="50">
        <f>AL27*AN27/100</f>
        <v>0</v>
      </c>
      <c r="AP27" s="36"/>
      <c r="AQ27" s="40">
        <f>(AL27+AM27+AO27)*AP27/100</f>
        <v>0</v>
      </c>
      <c r="AR27" s="36"/>
      <c r="AS27" s="40">
        <f>(AL27+AM27+AO27)*AR27/100</f>
        <v>0</v>
      </c>
      <c r="AT27" s="53">
        <f xml:space="preserve"> AL27+AM27+AO27+AQ27+AS27</f>
        <v>3.91</v>
      </c>
      <c r="AU27" s="52">
        <f t="shared" si="3"/>
        <v>11436750</v>
      </c>
      <c r="AV27" s="52">
        <f t="shared" si="4"/>
        <v>5</v>
      </c>
      <c r="AW27" s="52">
        <f t="shared" si="5"/>
        <v>0</v>
      </c>
      <c r="AX27" s="52">
        <f>AV27*12+AW27</f>
        <v>60</v>
      </c>
      <c r="AY27" s="52">
        <f>SUM(AZ27:BB27)</f>
        <v>874911375</v>
      </c>
      <c r="AZ27" s="52">
        <f t="shared" si="6"/>
        <v>548964000</v>
      </c>
      <c r="BA27" s="52">
        <f t="shared" si="7"/>
        <v>291637125</v>
      </c>
      <c r="BB27" s="52">
        <f>3*AU27</f>
        <v>34310250</v>
      </c>
      <c r="BC27" s="122" t="s">
        <v>454</v>
      </c>
    </row>
    <row r="28" spans="1:55" s="97" customFormat="1" ht="119.25" customHeight="1">
      <c r="A28" s="36">
        <v>17</v>
      </c>
      <c r="B28" s="23" t="s">
        <v>385</v>
      </c>
      <c r="C28" s="37">
        <f t="shared" ref="C28" si="42">DATE(YEAR(D28),MONTH(D28),1)</f>
        <v>25873</v>
      </c>
      <c r="D28" s="35">
        <v>25883</v>
      </c>
      <c r="E28" s="146">
        <v>25883</v>
      </c>
      <c r="F28" s="146"/>
      <c r="G28" s="37" t="s">
        <v>44</v>
      </c>
      <c r="H28" s="37" t="s">
        <v>75</v>
      </c>
      <c r="I28" s="37">
        <v>45839</v>
      </c>
      <c r="J28" s="36">
        <f t="shared" ref="J28" si="43">DATEDIF(C28,I28,"y")</f>
        <v>54</v>
      </c>
      <c r="K28" s="36">
        <f t="shared" ref="K28" si="44">DATEDIF(C28,I28,"ym")</f>
        <v>8</v>
      </c>
      <c r="L28" s="95" t="s">
        <v>237</v>
      </c>
      <c r="M28" s="71" t="s">
        <v>334</v>
      </c>
      <c r="N28" s="53">
        <v>3</v>
      </c>
      <c r="O28" s="36">
        <v>0.15</v>
      </c>
      <c r="P28" s="36"/>
      <c r="Q28" s="36"/>
      <c r="R28" s="36"/>
      <c r="S28" s="36"/>
      <c r="T28" s="51">
        <v>0.25</v>
      </c>
      <c r="U28" s="36"/>
      <c r="V28" s="101">
        <v>9213750</v>
      </c>
      <c r="W28" s="146">
        <v>41000</v>
      </c>
      <c r="X28" s="36">
        <f t="shared" ref="X28" si="45">DATEDIF(W28,I28,"y")</f>
        <v>13</v>
      </c>
      <c r="Y28" s="36">
        <f t="shared" ref="Y28" si="46">DATEDIF(W28,I28,"ym")</f>
        <v>3</v>
      </c>
      <c r="Z28" s="36">
        <f t="shared" ref="Z28" si="47">X28*12+Y28</f>
        <v>159</v>
      </c>
      <c r="AA28" s="36">
        <f t="shared" ref="AA28" si="48">IF(Y28=0,X28,IF(AND(Y28&lt;=6,Y28&gt;0),X28+0.5,X28+1))</f>
        <v>13.5</v>
      </c>
      <c r="AB28" s="72" t="str">
        <f>IF(YEAR(C28)&lt;1978,VLOOKUP(C28,IF(G28="Nữ",'Tuổi nghỉ hưu 135'!$J$111:$N$254,'Tuổi nghỉ hưu 135'!$C$51:$G$254),2,0),IF(G28="Nữ",60,62))</f>
        <v>62 tuổi</v>
      </c>
      <c r="AC28" s="73">
        <f>IF(YEAR(C28)&lt;1978,VLOOKUP(C28,IF(G28="Nữ",'Tuổi nghỉ hưu 135'!$J$111:$N$254,'Tuổi nghỉ hưu 135'!$C$51:$G$254),5,0),DATE(YEAR(C28)+IF(G28="Nữ",60,62),MONTH(C28)+1,DAY(C28)))</f>
        <v>48549</v>
      </c>
      <c r="AD28" s="36">
        <f t="shared" ref="AD28" si="49">DATEDIF(I28,AC28,"Y")</f>
        <v>7</v>
      </c>
      <c r="AE28" s="36">
        <f t="shared" ref="AE28" si="50">DATEDIF(I28,AC28,"YM")</f>
        <v>5</v>
      </c>
      <c r="AF28" s="36">
        <f t="shared" ref="AF28" si="51">AD28*12+AE28</f>
        <v>89</v>
      </c>
      <c r="AG28" s="36">
        <f t="shared" si="2"/>
        <v>7.5</v>
      </c>
      <c r="AH28" s="71" t="s">
        <v>435</v>
      </c>
      <c r="AI28" s="144">
        <v>45839</v>
      </c>
      <c r="AJ28" s="36"/>
      <c r="AK28" s="36" t="s">
        <v>192</v>
      </c>
      <c r="AL28" s="53">
        <v>3</v>
      </c>
      <c r="AM28" s="36">
        <v>0.15</v>
      </c>
      <c r="AN28" s="36"/>
      <c r="AO28" s="50">
        <f t="shared" ref="AO28" si="52">AL28*AN28/100</f>
        <v>0</v>
      </c>
      <c r="AP28" s="36"/>
      <c r="AQ28" s="40">
        <f t="shared" ref="AQ28" si="53">(AL28+AM28+AO28)*AP28/100</f>
        <v>0</v>
      </c>
      <c r="AR28" s="36"/>
      <c r="AS28" s="40">
        <f t="shared" ref="AS28" si="54">(AL28+AM28+AO28)*AR28/100</f>
        <v>0</v>
      </c>
      <c r="AT28" s="53">
        <f t="shared" ref="AT28" si="55" xml:space="preserve"> AL28+AM28+AO28+AQ28+AS28</f>
        <v>3.15</v>
      </c>
      <c r="AU28" s="52">
        <f t="shared" si="3"/>
        <v>9213750</v>
      </c>
      <c r="AV28" s="52">
        <f t="shared" si="4"/>
        <v>5</v>
      </c>
      <c r="AW28" s="52">
        <f t="shared" si="5"/>
        <v>0</v>
      </c>
      <c r="AX28" s="52">
        <f t="shared" ref="AX28" si="56">AV28*12+AW28</f>
        <v>60</v>
      </c>
      <c r="AY28" s="52">
        <f t="shared" ref="AY28" si="57">SUM(AZ28:BB28)</f>
        <v>656479687.5</v>
      </c>
      <c r="AZ28" s="52">
        <f t="shared" si="6"/>
        <v>442260000</v>
      </c>
      <c r="BA28" s="52">
        <f t="shared" si="7"/>
        <v>186578437.5</v>
      </c>
      <c r="BB28" s="52">
        <f t="shared" ref="BB28" si="58">3*AU28</f>
        <v>27641250</v>
      </c>
      <c r="BC28" s="122" t="s">
        <v>454</v>
      </c>
    </row>
    <row r="29" spans="1:55" s="97" customFormat="1" ht="119.25" customHeight="1">
      <c r="A29" s="36">
        <v>18</v>
      </c>
      <c r="B29" s="23" t="s">
        <v>386</v>
      </c>
      <c r="C29" s="37">
        <f>DATE(YEAR(D29),MONTH(D29),1)</f>
        <v>32295</v>
      </c>
      <c r="D29" s="37">
        <v>32311</v>
      </c>
      <c r="E29" s="152">
        <v>32311</v>
      </c>
      <c r="F29" s="152"/>
      <c r="G29" s="37" t="s">
        <v>44</v>
      </c>
      <c r="H29" s="37" t="s">
        <v>75</v>
      </c>
      <c r="I29" s="37">
        <v>45839</v>
      </c>
      <c r="J29" s="36">
        <f>DATEDIF(C29,I29,"y")</f>
        <v>37</v>
      </c>
      <c r="K29" s="36">
        <f>DATEDIF(C29,I29,"ym")</f>
        <v>1</v>
      </c>
      <c r="L29" s="95" t="s">
        <v>322</v>
      </c>
      <c r="M29" s="71" t="s">
        <v>335</v>
      </c>
      <c r="N29" s="53">
        <v>2.67</v>
      </c>
      <c r="O29" s="36">
        <v>0.15</v>
      </c>
      <c r="P29" s="36"/>
      <c r="Q29" s="36"/>
      <c r="R29" s="36"/>
      <c r="S29" s="36"/>
      <c r="T29" s="51">
        <v>0.25</v>
      </c>
      <c r="U29" s="36"/>
      <c r="V29" s="101">
        <v>8248500</v>
      </c>
      <c r="W29" s="146">
        <v>42370</v>
      </c>
      <c r="X29" s="36">
        <f t="shared" ref="X29:X35" si="59">DATEDIF(W29,I29,"y")</f>
        <v>9</v>
      </c>
      <c r="Y29" s="36">
        <f t="shared" ref="Y29:Y35" si="60">DATEDIF(W29,I29,"ym")</f>
        <v>6</v>
      </c>
      <c r="Z29" s="36">
        <f t="shared" ref="Z29:Z35" si="61">X29*12+Y29</f>
        <v>114</v>
      </c>
      <c r="AA29" s="36">
        <f>IF(Y29=0,X29,IF(AND(Y29&lt;=6,Y29&gt;0),X29+0.5,X29+1))</f>
        <v>9.5</v>
      </c>
      <c r="AB29" s="72">
        <f>IF(YEAR(C29)&lt;1978,VLOOKUP(C29,IF(G29="Nữ",'Tuổi nghỉ hưu 135'!$J$111:$N$254,'Tuổi nghỉ hưu 135'!$C$51:$G$254),2,0),IF(G29="Nữ",60,62))</f>
        <v>62</v>
      </c>
      <c r="AC29" s="73">
        <f>IF(YEAR(C29)&lt;1978,VLOOKUP(C29,IF(G29="Nữ",'Tuổi nghỉ hưu 135'!$J$111:$N$254,'Tuổi nghỉ hưu 135'!$C$51:$G$254),5,0),DATE(YEAR(C29)+IF(G29="Nữ",60,62),MONTH(C29)+1,DAY(C29)))</f>
        <v>54970</v>
      </c>
      <c r="AD29" s="36">
        <f>DATEDIF(I29,AC29,"Y")</f>
        <v>25</v>
      </c>
      <c r="AE29" s="36">
        <f>DATEDIF(I29,AC29,"YM")</f>
        <v>0</v>
      </c>
      <c r="AF29" s="36">
        <f>AD29*12+AE29</f>
        <v>300</v>
      </c>
      <c r="AG29" s="36">
        <f t="shared" si="2"/>
        <v>25</v>
      </c>
      <c r="AH29" s="71" t="s">
        <v>436</v>
      </c>
      <c r="AI29" s="144">
        <v>45839</v>
      </c>
      <c r="AJ29" s="36"/>
      <c r="AK29" s="36" t="s">
        <v>192</v>
      </c>
      <c r="AL29" s="53">
        <v>2.67</v>
      </c>
      <c r="AM29" s="36">
        <v>0.15</v>
      </c>
      <c r="AN29" s="36"/>
      <c r="AO29" s="50">
        <f>AL29*AN29/100</f>
        <v>0</v>
      </c>
      <c r="AP29" s="36"/>
      <c r="AQ29" s="40">
        <f>(AL29+AM29+AO29)*AP29/100</f>
        <v>0</v>
      </c>
      <c r="AR29" s="36"/>
      <c r="AS29" s="40">
        <f>(AL29+AM29+AO29)*AR29/100</f>
        <v>0</v>
      </c>
      <c r="AT29" s="53">
        <f xml:space="preserve"> AL29+AM29+AO29+AQ29+AS29</f>
        <v>2.82</v>
      </c>
      <c r="AU29" s="52">
        <f t="shared" si="3"/>
        <v>8248500</v>
      </c>
      <c r="AV29" s="52">
        <f t="shared" si="4"/>
        <v>5</v>
      </c>
      <c r="AW29" s="52">
        <f t="shared" si="5"/>
        <v>0</v>
      </c>
      <c r="AX29" s="52">
        <f>AV29*12+AW29</f>
        <v>60</v>
      </c>
      <c r="AY29" s="52">
        <f>SUM(AZ29:BB29)</f>
        <v>538214625</v>
      </c>
      <c r="AZ29" s="52">
        <f t="shared" si="6"/>
        <v>395928000</v>
      </c>
      <c r="BA29" s="52">
        <f t="shared" si="7"/>
        <v>117541125</v>
      </c>
      <c r="BB29" s="52">
        <f>3*AU29</f>
        <v>24745500</v>
      </c>
      <c r="BC29" s="122" t="s">
        <v>454</v>
      </c>
    </row>
    <row r="30" spans="1:55" s="97" customFormat="1" ht="119.25" customHeight="1">
      <c r="A30" s="36">
        <v>19</v>
      </c>
      <c r="B30" s="23" t="s">
        <v>387</v>
      </c>
      <c r="C30" s="37">
        <f>DATE(YEAR(D30),MONTH(D30),1)</f>
        <v>32203</v>
      </c>
      <c r="D30" s="37">
        <v>32210</v>
      </c>
      <c r="E30" s="152">
        <v>32210</v>
      </c>
      <c r="F30" s="152"/>
      <c r="G30" s="37" t="s">
        <v>44</v>
      </c>
      <c r="H30" s="37" t="s">
        <v>75</v>
      </c>
      <c r="I30" s="37">
        <v>45839</v>
      </c>
      <c r="J30" s="36">
        <f>DATEDIF(C30,I30,"y")</f>
        <v>37</v>
      </c>
      <c r="K30" s="36">
        <f>DATEDIF(C30,I30,"ym")</f>
        <v>4</v>
      </c>
      <c r="L30" s="95" t="s">
        <v>313</v>
      </c>
      <c r="M30" s="71" t="s">
        <v>336</v>
      </c>
      <c r="N30" s="53">
        <v>3.33</v>
      </c>
      <c r="O30" s="36"/>
      <c r="P30" s="36"/>
      <c r="Q30" s="36"/>
      <c r="R30" s="36"/>
      <c r="S30" s="36"/>
      <c r="T30" s="51">
        <v>0.25</v>
      </c>
      <c r="U30" s="36"/>
      <c r="V30" s="101">
        <v>9740250</v>
      </c>
      <c r="W30" s="146">
        <v>42186</v>
      </c>
      <c r="X30" s="36">
        <f t="shared" si="59"/>
        <v>10</v>
      </c>
      <c r="Y30" s="36">
        <f t="shared" si="60"/>
        <v>0</v>
      </c>
      <c r="Z30" s="36">
        <f t="shared" si="61"/>
        <v>120</v>
      </c>
      <c r="AA30" s="36">
        <f>IF(Y30=0,X30,IF(AND(Y30&lt;=6,Y30&gt;0),X30+0.5,X30+1))</f>
        <v>10</v>
      </c>
      <c r="AB30" s="72">
        <f>IF(YEAR(C30)&lt;1978,VLOOKUP(C30,IF(G30="Nữ",'Tuổi nghỉ hưu 135'!$J$111:$N$254,'Tuổi nghỉ hưu 135'!$C$51:$G$254),2,0),IF(G30="Nữ",60,62))</f>
        <v>62</v>
      </c>
      <c r="AC30" s="73">
        <f>IF(YEAR(C30)&lt;1978,VLOOKUP(C30,IF(G30="Nữ",'Tuổi nghỉ hưu 135'!$J$111:$N$254,'Tuổi nghỉ hưu 135'!$C$51:$G$254),5,0),DATE(YEAR(C30)+IF(G30="Nữ",60,62),MONTH(C30)+1,DAY(C30)))</f>
        <v>54879</v>
      </c>
      <c r="AD30" s="36">
        <f>DATEDIF(I30,AC30,"Y")</f>
        <v>24</v>
      </c>
      <c r="AE30" s="36">
        <f>DATEDIF(I30,AC30,"YM")</f>
        <v>9</v>
      </c>
      <c r="AF30" s="36">
        <f>AD30*12+AE30</f>
        <v>297</v>
      </c>
      <c r="AG30" s="36">
        <f t="shared" si="2"/>
        <v>25</v>
      </c>
      <c r="AH30" s="71" t="s">
        <v>460</v>
      </c>
      <c r="AI30" s="144">
        <v>45839</v>
      </c>
      <c r="AJ30" s="36"/>
      <c r="AK30" s="36" t="s">
        <v>192</v>
      </c>
      <c r="AL30" s="53">
        <v>3.33</v>
      </c>
      <c r="AM30" s="36"/>
      <c r="AN30" s="36"/>
      <c r="AO30" s="50">
        <f>AL30*AN30/100</f>
        <v>0</v>
      </c>
      <c r="AP30" s="36"/>
      <c r="AQ30" s="40">
        <f>(AL30+AM30+AO30)*AP30/100</f>
        <v>0</v>
      </c>
      <c r="AR30" s="36"/>
      <c r="AS30" s="40">
        <f>(AL30+AM30+AO30)*AR30/100</f>
        <v>0</v>
      </c>
      <c r="AT30" s="53">
        <f xml:space="preserve"> AL30+AM30+AO30+AQ30+AS30</f>
        <v>3.33</v>
      </c>
      <c r="AU30" s="52">
        <f t="shared" si="3"/>
        <v>9740250</v>
      </c>
      <c r="AV30" s="52">
        <f t="shared" si="4"/>
        <v>5</v>
      </c>
      <c r="AW30" s="52">
        <f t="shared" si="5"/>
        <v>0</v>
      </c>
      <c r="AX30" s="52">
        <f>AV30*12+AW30</f>
        <v>60</v>
      </c>
      <c r="AY30" s="52">
        <f>SUM(AZ30:BB30)</f>
        <v>642856500</v>
      </c>
      <c r="AZ30" s="52">
        <f t="shared" si="6"/>
        <v>467532000</v>
      </c>
      <c r="BA30" s="52">
        <f t="shared" si="7"/>
        <v>146103750</v>
      </c>
      <c r="BB30" s="52">
        <f>3*AU30</f>
        <v>29220750</v>
      </c>
      <c r="BC30" s="122" t="s">
        <v>454</v>
      </c>
    </row>
    <row r="31" spans="1:55" s="97" customFormat="1" ht="119.25" customHeight="1">
      <c r="A31" s="36">
        <v>20</v>
      </c>
      <c r="B31" s="23" t="s">
        <v>388</v>
      </c>
      <c r="C31" s="37">
        <f t="shared" ref="C31:C45" si="62">DATE(YEAR(D31),MONTH(D31),1)</f>
        <v>30560</v>
      </c>
      <c r="D31" s="35">
        <v>30579</v>
      </c>
      <c r="E31" s="146"/>
      <c r="F31" s="146">
        <v>30579</v>
      </c>
      <c r="G31" s="37" t="s">
        <v>13</v>
      </c>
      <c r="H31" s="37" t="s">
        <v>75</v>
      </c>
      <c r="I31" s="37">
        <v>45839</v>
      </c>
      <c r="J31" s="36">
        <f t="shared" ref="J31:J45" si="63">DATEDIF(C31,I31,"y")</f>
        <v>41</v>
      </c>
      <c r="K31" s="36">
        <f t="shared" ref="K31:K45" si="64">DATEDIF(C31,I31,"ym")</f>
        <v>10</v>
      </c>
      <c r="L31" s="95" t="s">
        <v>237</v>
      </c>
      <c r="M31" s="71" t="s">
        <v>337</v>
      </c>
      <c r="N31" s="53">
        <v>2.67</v>
      </c>
      <c r="O31" s="36">
        <v>0.15</v>
      </c>
      <c r="P31" s="36"/>
      <c r="Q31" s="36"/>
      <c r="R31" s="36"/>
      <c r="S31" s="36"/>
      <c r="T31" s="51">
        <v>0.25</v>
      </c>
      <c r="U31" s="36"/>
      <c r="V31" s="101">
        <v>8248500</v>
      </c>
      <c r="W31" s="146">
        <v>42370</v>
      </c>
      <c r="X31" s="36">
        <f t="shared" si="59"/>
        <v>9</v>
      </c>
      <c r="Y31" s="36">
        <f t="shared" si="60"/>
        <v>6</v>
      </c>
      <c r="Z31" s="36">
        <f t="shared" si="61"/>
        <v>114</v>
      </c>
      <c r="AA31" s="36">
        <f t="shared" ref="AA31:AA45" si="65">IF(Y31=0,X31,IF(AND(Y31&lt;=6,Y31&gt;0),X31+0.5,X31+1))</f>
        <v>9.5</v>
      </c>
      <c r="AB31" s="72">
        <f>IF(YEAR(C31)&lt;1978,VLOOKUP(C31,IF(G31="Nữ",'Tuổi nghỉ hưu 135'!$J$111:$N$254,'Tuổi nghỉ hưu 135'!$C$51:$G$254),2,0),IF(G31="Nữ",60,62))</f>
        <v>60</v>
      </c>
      <c r="AC31" s="73">
        <f>IF(YEAR(C31)&lt;1978,VLOOKUP(C31,IF(G31="Nữ",'Tuổi nghỉ hưu 135'!$J$111:$N$254,'Tuổi nghỉ hưu 135'!$C$51:$G$254),5,0),DATE(YEAR(C31)+IF(G31="Nữ",60,62),MONTH(C31)+1,DAY(C31)))</f>
        <v>52505</v>
      </c>
      <c r="AD31" s="36">
        <f t="shared" ref="AD31:AD45" si="66">DATEDIF(I31,AC31,"Y")</f>
        <v>18</v>
      </c>
      <c r="AE31" s="36">
        <f t="shared" ref="AE31:AE45" si="67">DATEDIF(I31,AC31,"YM")</f>
        <v>3</v>
      </c>
      <c r="AF31" s="36">
        <f t="shared" ref="AF31:AF45" si="68">AD31*12+AE31</f>
        <v>219</v>
      </c>
      <c r="AG31" s="36">
        <f t="shared" si="2"/>
        <v>18.5</v>
      </c>
      <c r="AH31" s="71" t="s">
        <v>437</v>
      </c>
      <c r="AI31" s="144">
        <v>45839</v>
      </c>
      <c r="AJ31" s="36"/>
      <c r="AK31" s="36" t="s">
        <v>192</v>
      </c>
      <c r="AL31" s="53">
        <v>2.67</v>
      </c>
      <c r="AM31" s="36">
        <v>0.15</v>
      </c>
      <c r="AN31" s="36"/>
      <c r="AO31" s="50">
        <f t="shared" ref="AO31:AO45" si="69">AL31*AN31/100</f>
        <v>0</v>
      </c>
      <c r="AP31" s="36"/>
      <c r="AQ31" s="40">
        <f t="shared" ref="AQ31:AQ45" si="70">(AL31+AM31+AO31)*AP31/100</f>
        <v>0</v>
      </c>
      <c r="AR31" s="36"/>
      <c r="AS31" s="40">
        <f t="shared" ref="AS31:AS45" si="71">(AL31+AM31+AO31)*AR31/100</f>
        <v>0</v>
      </c>
      <c r="AT31" s="53">
        <f t="shared" ref="AT31:AT45" si="72" xml:space="preserve"> AL31+AM31+AO31+AQ31+AS31</f>
        <v>2.82</v>
      </c>
      <c r="AU31" s="52">
        <f t="shared" si="3"/>
        <v>8248500</v>
      </c>
      <c r="AV31" s="52">
        <f t="shared" si="4"/>
        <v>5</v>
      </c>
      <c r="AW31" s="52">
        <f t="shared" si="5"/>
        <v>0</v>
      </c>
      <c r="AX31" s="52">
        <f t="shared" ref="AX31:AX45" si="73">AV31*12+AW31</f>
        <v>60</v>
      </c>
      <c r="AY31" s="52">
        <f t="shared" ref="AY31:AY45" si="74">SUM(AZ31:BB31)</f>
        <v>538214625</v>
      </c>
      <c r="AZ31" s="52">
        <f t="shared" si="6"/>
        <v>395928000</v>
      </c>
      <c r="BA31" s="52">
        <f t="shared" si="7"/>
        <v>117541125</v>
      </c>
      <c r="BB31" s="52">
        <f t="shared" ref="BB31:BB45" si="75">3*AU31</f>
        <v>24745500</v>
      </c>
      <c r="BC31" s="122" t="s">
        <v>454</v>
      </c>
    </row>
    <row r="32" spans="1:55" s="97" customFormat="1" ht="119.25" customHeight="1">
      <c r="A32" s="36">
        <v>21</v>
      </c>
      <c r="B32" s="23" t="s">
        <v>389</v>
      </c>
      <c r="C32" s="37">
        <f t="shared" si="62"/>
        <v>32143</v>
      </c>
      <c r="D32" s="35">
        <v>32144</v>
      </c>
      <c r="E32" s="146"/>
      <c r="F32" s="146">
        <v>32144</v>
      </c>
      <c r="G32" s="37" t="s">
        <v>13</v>
      </c>
      <c r="H32" s="37" t="s">
        <v>75</v>
      </c>
      <c r="I32" s="37">
        <v>45839</v>
      </c>
      <c r="J32" s="36">
        <f t="shared" si="63"/>
        <v>37</v>
      </c>
      <c r="K32" s="36">
        <f t="shared" si="64"/>
        <v>6</v>
      </c>
      <c r="L32" s="95" t="s">
        <v>314</v>
      </c>
      <c r="M32" s="71" t="s">
        <v>457</v>
      </c>
      <c r="N32" s="53">
        <v>3.33</v>
      </c>
      <c r="O32" s="36"/>
      <c r="P32" s="36"/>
      <c r="Q32" s="36"/>
      <c r="R32" s="36"/>
      <c r="S32" s="36"/>
      <c r="T32" s="51">
        <v>0.25</v>
      </c>
      <c r="U32" s="36"/>
      <c r="V32" s="101">
        <v>9740250</v>
      </c>
      <c r="W32" s="146">
        <v>42186</v>
      </c>
      <c r="X32" s="36">
        <f t="shared" si="59"/>
        <v>10</v>
      </c>
      <c r="Y32" s="36">
        <f t="shared" si="60"/>
        <v>0</v>
      </c>
      <c r="Z32" s="36">
        <f t="shared" si="61"/>
        <v>120</v>
      </c>
      <c r="AA32" s="36">
        <f t="shared" si="65"/>
        <v>10</v>
      </c>
      <c r="AB32" s="72">
        <f>IF(YEAR(C32)&lt;1978,VLOOKUP(C32,IF(G32="Nữ",'Tuổi nghỉ hưu 135'!$J$111:$N$254,'Tuổi nghỉ hưu 135'!$C$51:$G$254),2,0),IF(G32="Nữ",60,62))</f>
        <v>60</v>
      </c>
      <c r="AC32" s="73">
        <f>IF(YEAR(C32)&lt;1978,VLOOKUP(C32,IF(G32="Nữ",'Tuổi nghỉ hưu 135'!$J$111:$N$254,'Tuổi nghỉ hưu 135'!$C$51:$G$254),5,0),DATE(YEAR(C32)+IF(G32="Nữ",60,62),MONTH(C32)+1,DAY(C32)))</f>
        <v>54089</v>
      </c>
      <c r="AD32" s="36">
        <f t="shared" si="66"/>
        <v>22</v>
      </c>
      <c r="AE32" s="36">
        <f t="shared" si="67"/>
        <v>7</v>
      </c>
      <c r="AF32" s="36">
        <f t="shared" si="68"/>
        <v>271</v>
      </c>
      <c r="AG32" s="36">
        <f t="shared" si="2"/>
        <v>23</v>
      </c>
      <c r="AH32" s="86" t="s">
        <v>448</v>
      </c>
      <c r="AI32" s="144">
        <v>45839</v>
      </c>
      <c r="AJ32" s="36"/>
      <c r="AK32" s="36" t="s">
        <v>192</v>
      </c>
      <c r="AL32" s="53">
        <v>3.33</v>
      </c>
      <c r="AM32" s="36"/>
      <c r="AN32" s="36"/>
      <c r="AO32" s="50">
        <f t="shared" si="69"/>
        <v>0</v>
      </c>
      <c r="AP32" s="36"/>
      <c r="AQ32" s="40">
        <v>0.1</v>
      </c>
      <c r="AR32" s="36"/>
      <c r="AS32" s="40">
        <f t="shared" si="71"/>
        <v>0</v>
      </c>
      <c r="AT32" s="53">
        <f t="shared" si="72"/>
        <v>3.43</v>
      </c>
      <c r="AU32" s="52">
        <f t="shared" si="3"/>
        <v>10032750</v>
      </c>
      <c r="AV32" s="52">
        <f t="shared" si="4"/>
        <v>5</v>
      </c>
      <c r="AW32" s="52">
        <f t="shared" si="5"/>
        <v>0</v>
      </c>
      <c r="AX32" s="52">
        <f t="shared" si="73"/>
        <v>60</v>
      </c>
      <c r="AY32" s="52">
        <v>642856500</v>
      </c>
      <c r="AZ32" s="52">
        <v>467532000</v>
      </c>
      <c r="BA32" s="52">
        <v>146103750</v>
      </c>
      <c r="BB32" s="52">
        <v>29220750</v>
      </c>
      <c r="BC32" s="122" t="s">
        <v>454</v>
      </c>
    </row>
    <row r="33" spans="1:55" s="97" customFormat="1" ht="119.25" customHeight="1">
      <c r="A33" s="36">
        <v>22</v>
      </c>
      <c r="B33" s="23" t="s">
        <v>390</v>
      </c>
      <c r="C33" s="37">
        <f t="shared" si="62"/>
        <v>30376</v>
      </c>
      <c r="D33" s="35">
        <v>30383</v>
      </c>
      <c r="E33" s="146">
        <v>30383</v>
      </c>
      <c r="F33" s="146"/>
      <c r="G33" s="37" t="s">
        <v>44</v>
      </c>
      <c r="H33" s="37" t="s">
        <v>75</v>
      </c>
      <c r="I33" s="37">
        <v>45839</v>
      </c>
      <c r="J33" s="36">
        <f t="shared" si="63"/>
        <v>42</v>
      </c>
      <c r="K33" s="36">
        <f t="shared" si="64"/>
        <v>4</v>
      </c>
      <c r="L33" s="95" t="s">
        <v>316</v>
      </c>
      <c r="M33" s="71" t="s">
        <v>338</v>
      </c>
      <c r="N33" s="53">
        <v>3.66</v>
      </c>
      <c r="O33" s="36"/>
      <c r="P33" s="36"/>
      <c r="Q33" s="36"/>
      <c r="R33" s="36"/>
      <c r="S33" s="36"/>
      <c r="T33" s="51">
        <v>0.25</v>
      </c>
      <c r="U33" s="36"/>
      <c r="V33" s="101">
        <v>10705500</v>
      </c>
      <c r="W33" s="146">
        <v>38869</v>
      </c>
      <c r="X33" s="36">
        <f t="shared" si="59"/>
        <v>19</v>
      </c>
      <c r="Y33" s="36">
        <f t="shared" si="60"/>
        <v>1</v>
      </c>
      <c r="Z33" s="36">
        <f t="shared" si="61"/>
        <v>229</v>
      </c>
      <c r="AA33" s="36">
        <f t="shared" si="65"/>
        <v>19.5</v>
      </c>
      <c r="AB33" s="72">
        <f>IF(YEAR(C33)&lt;1978,VLOOKUP(C33,IF(G33="Nữ",'Tuổi nghỉ hưu 135'!$J$111:$N$254,'Tuổi nghỉ hưu 135'!$C$51:$G$254),2,0),IF(G33="Nữ",60,62))</f>
        <v>62</v>
      </c>
      <c r="AC33" s="73">
        <f>IF(YEAR(C33)&lt;1978,VLOOKUP(C33,IF(G33="Nữ",'Tuổi nghỉ hưu 135'!$J$111:$N$254,'Tuổi nghỉ hưu 135'!$C$51:$G$254),5,0),DATE(YEAR(C33)+IF(G33="Nữ",60,62),MONTH(C33)+1,DAY(C33)))</f>
        <v>53053</v>
      </c>
      <c r="AD33" s="36">
        <f t="shared" si="66"/>
        <v>19</v>
      </c>
      <c r="AE33" s="36">
        <f t="shared" si="67"/>
        <v>9</v>
      </c>
      <c r="AF33" s="36">
        <f t="shared" si="68"/>
        <v>237</v>
      </c>
      <c r="AG33" s="36">
        <f t="shared" si="2"/>
        <v>20</v>
      </c>
      <c r="AH33" s="71" t="s">
        <v>438</v>
      </c>
      <c r="AI33" s="144">
        <v>45839</v>
      </c>
      <c r="AJ33" s="36"/>
      <c r="AK33" s="36" t="s">
        <v>192</v>
      </c>
      <c r="AL33" s="53">
        <v>3.66</v>
      </c>
      <c r="AM33" s="36"/>
      <c r="AN33" s="36"/>
      <c r="AO33" s="50">
        <f t="shared" si="69"/>
        <v>0</v>
      </c>
      <c r="AP33" s="36"/>
      <c r="AQ33" s="40">
        <f t="shared" si="70"/>
        <v>0</v>
      </c>
      <c r="AR33" s="36"/>
      <c r="AS33" s="40">
        <f t="shared" si="71"/>
        <v>0</v>
      </c>
      <c r="AT33" s="53">
        <f t="shared" si="72"/>
        <v>3.66</v>
      </c>
      <c r="AU33" s="52">
        <f t="shared" si="3"/>
        <v>10705500</v>
      </c>
      <c r="AV33" s="52">
        <f t="shared" si="4"/>
        <v>5</v>
      </c>
      <c r="AW33" s="52">
        <f t="shared" si="5"/>
        <v>0</v>
      </c>
      <c r="AX33" s="52">
        <f t="shared" si="73"/>
        <v>60</v>
      </c>
      <c r="AY33" s="52">
        <f t="shared" si="74"/>
        <v>859116375</v>
      </c>
      <c r="AZ33" s="52">
        <f t="shared" ref="AZ33:AZ43" si="76">IF(AX33&gt;48,0.8,0.4)*IF(Z33&lt;60,Z33,60)*AU33</f>
        <v>513864000</v>
      </c>
      <c r="BA33" s="52">
        <f t="shared" ref="BA33:BA43" si="77">AA33*1.5*AU33</f>
        <v>313135875</v>
      </c>
      <c r="BB33" s="52">
        <f t="shared" si="75"/>
        <v>32116500</v>
      </c>
      <c r="BC33" s="122" t="s">
        <v>454</v>
      </c>
    </row>
    <row r="34" spans="1:55" s="97" customFormat="1" ht="119.25" customHeight="1">
      <c r="A34" s="36">
        <v>23</v>
      </c>
      <c r="B34" s="23" t="s">
        <v>391</v>
      </c>
      <c r="C34" s="37">
        <f t="shared" si="62"/>
        <v>32933</v>
      </c>
      <c r="D34" s="35">
        <v>32949</v>
      </c>
      <c r="E34" s="146">
        <v>32949</v>
      </c>
      <c r="F34" s="146"/>
      <c r="G34" s="37" t="s">
        <v>44</v>
      </c>
      <c r="H34" s="37" t="s">
        <v>75</v>
      </c>
      <c r="I34" s="37">
        <v>45839</v>
      </c>
      <c r="J34" s="36">
        <f t="shared" si="63"/>
        <v>35</v>
      </c>
      <c r="K34" s="36">
        <f t="shared" si="64"/>
        <v>4</v>
      </c>
      <c r="L34" s="95" t="s">
        <v>237</v>
      </c>
      <c r="M34" s="71" t="s">
        <v>338</v>
      </c>
      <c r="N34" s="53">
        <v>3</v>
      </c>
      <c r="O34" s="36"/>
      <c r="P34" s="36"/>
      <c r="Q34" s="36"/>
      <c r="R34" s="36"/>
      <c r="S34" s="36"/>
      <c r="T34" s="51">
        <v>0.25</v>
      </c>
      <c r="U34" s="36"/>
      <c r="V34" s="101">
        <v>8775000</v>
      </c>
      <c r="W34" s="146">
        <v>41030</v>
      </c>
      <c r="X34" s="36">
        <f t="shared" si="59"/>
        <v>13</v>
      </c>
      <c r="Y34" s="36">
        <f t="shared" si="60"/>
        <v>2</v>
      </c>
      <c r="Z34" s="36">
        <f t="shared" si="61"/>
        <v>158</v>
      </c>
      <c r="AA34" s="36">
        <f t="shared" si="65"/>
        <v>13.5</v>
      </c>
      <c r="AB34" s="72">
        <f>IF(YEAR(C34)&lt;1978,VLOOKUP(C34,IF(G34="Nữ",'Tuổi nghỉ hưu 135'!$J$111:$N$254,'Tuổi nghỉ hưu 135'!$C$51:$G$254),2,0),IF(G34="Nữ",60,62))</f>
        <v>62</v>
      </c>
      <c r="AC34" s="73">
        <f>IF(YEAR(C34)&lt;1978,VLOOKUP(C34,IF(G34="Nữ",'Tuổi nghỉ hưu 135'!$J$111:$N$254,'Tuổi nghỉ hưu 135'!$C$51:$G$254),5,0),DATE(YEAR(C34)+IF(G34="Nữ",60,62),MONTH(C34)+1,DAY(C34)))</f>
        <v>55610</v>
      </c>
      <c r="AD34" s="36">
        <f t="shared" si="66"/>
        <v>26</v>
      </c>
      <c r="AE34" s="36">
        <f t="shared" si="67"/>
        <v>9</v>
      </c>
      <c r="AF34" s="36">
        <f t="shared" si="68"/>
        <v>321</v>
      </c>
      <c r="AG34" s="36">
        <f t="shared" si="2"/>
        <v>27</v>
      </c>
      <c r="AH34" s="71" t="s">
        <v>439</v>
      </c>
      <c r="AI34" s="144">
        <v>45839</v>
      </c>
      <c r="AJ34" s="36"/>
      <c r="AK34" s="36" t="s">
        <v>192</v>
      </c>
      <c r="AL34" s="53">
        <v>3</v>
      </c>
      <c r="AM34" s="36"/>
      <c r="AN34" s="36"/>
      <c r="AO34" s="50">
        <f t="shared" si="69"/>
        <v>0</v>
      </c>
      <c r="AP34" s="36"/>
      <c r="AQ34" s="40">
        <f t="shared" si="70"/>
        <v>0</v>
      </c>
      <c r="AR34" s="36"/>
      <c r="AS34" s="40">
        <f t="shared" si="71"/>
        <v>0</v>
      </c>
      <c r="AT34" s="53">
        <f t="shared" si="72"/>
        <v>3</v>
      </c>
      <c r="AU34" s="52">
        <f t="shared" si="3"/>
        <v>8775000</v>
      </c>
      <c r="AV34" s="52">
        <f t="shared" si="4"/>
        <v>5</v>
      </c>
      <c r="AW34" s="52">
        <f t="shared" si="5"/>
        <v>0</v>
      </c>
      <c r="AX34" s="52">
        <f t="shared" si="73"/>
        <v>60</v>
      </c>
      <c r="AY34" s="52">
        <f t="shared" si="74"/>
        <v>625218750</v>
      </c>
      <c r="AZ34" s="52">
        <f t="shared" si="76"/>
        <v>421200000</v>
      </c>
      <c r="BA34" s="52">
        <f t="shared" si="77"/>
        <v>177693750</v>
      </c>
      <c r="BB34" s="52">
        <f t="shared" si="75"/>
        <v>26325000</v>
      </c>
      <c r="BC34" s="122" t="s">
        <v>454</v>
      </c>
    </row>
    <row r="35" spans="1:55" s="97" customFormat="1" ht="119.25" customHeight="1">
      <c r="A35" s="36">
        <v>24</v>
      </c>
      <c r="B35" s="23" t="s">
        <v>392</v>
      </c>
      <c r="C35" s="37">
        <f t="shared" si="62"/>
        <v>26420</v>
      </c>
      <c r="D35" s="24" t="s">
        <v>123</v>
      </c>
      <c r="E35" s="153" t="s">
        <v>123</v>
      </c>
      <c r="F35" s="153"/>
      <c r="G35" s="37" t="s">
        <v>44</v>
      </c>
      <c r="H35" s="37" t="s">
        <v>75</v>
      </c>
      <c r="I35" s="37">
        <v>45839</v>
      </c>
      <c r="J35" s="36">
        <f t="shared" si="63"/>
        <v>53</v>
      </c>
      <c r="K35" s="36">
        <f t="shared" si="64"/>
        <v>2</v>
      </c>
      <c r="L35" s="95" t="s">
        <v>315</v>
      </c>
      <c r="M35" s="71" t="s">
        <v>339</v>
      </c>
      <c r="N35" s="53">
        <v>2.06</v>
      </c>
      <c r="O35" s="36">
        <v>0.15</v>
      </c>
      <c r="P35" s="36"/>
      <c r="Q35" s="36"/>
      <c r="R35" s="36"/>
      <c r="S35" s="36"/>
      <c r="T35" s="51">
        <v>0.25</v>
      </c>
      <c r="U35" s="36"/>
      <c r="V35" s="101">
        <v>6464250</v>
      </c>
      <c r="W35" s="146">
        <v>44682</v>
      </c>
      <c r="X35" s="36">
        <f t="shared" si="59"/>
        <v>3</v>
      </c>
      <c r="Y35" s="36">
        <f t="shared" si="60"/>
        <v>2</v>
      </c>
      <c r="Z35" s="36">
        <f t="shared" si="61"/>
        <v>38</v>
      </c>
      <c r="AA35" s="36">
        <f t="shared" si="65"/>
        <v>3.5</v>
      </c>
      <c r="AB35" s="72" t="str">
        <f>IF(YEAR(C35)&lt;1978,VLOOKUP(C35,IF(G35="Nữ",'Tuổi nghỉ hưu 135'!$J$111:$N$254,'Tuổi nghỉ hưu 135'!$C$51:$G$254),2,0),IF(G35="Nữ",60,62))</f>
        <v>62 tuổi</v>
      </c>
      <c r="AC35" s="73">
        <f>IF(YEAR(C35)&lt;1978,VLOOKUP(C35,IF(G35="Nữ",'Tuổi nghỉ hưu 135'!$J$111:$N$254,'Tuổi nghỉ hưu 135'!$C$51:$G$254),5,0),DATE(YEAR(C35)+IF(G35="Nữ",60,62),MONTH(C35)+1,DAY(C35)))</f>
        <v>49096</v>
      </c>
      <c r="AD35" s="36">
        <f t="shared" si="66"/>
        <v>8</v>
      </c>
      <c r="AE35" s="36">
        <f t="shared" si="67"/>
        <v>11</v>
      </c>
      <c r="AF35" s="36">
        <f t="shared" si="68"/>
        <v>107</v>
      </c>
      <c r="AG35" s="36">
        <f t="shared" si="2"/>
        <v>9</v>
      </c>
      <c r="AH35" s="71" t="s">
        <v>440</v>
      </c>
      <c r="AI35" s="144">
        <v>45839</v>
      </c>
      <c r="AJ35" s="36"/>
      <c r="AK35" s="36" t="s">
        <v>192</v>
      </c>
      <c r="AL35" s="53">
        <v>2.06</v>
      </c>
      <c r="AM35" s="36">
        <v>0.15</v>
      </c>
      <c r="AN35" s="36"/>
      <c r="AO35" s="50">
        <f t="shared" si="69"/>
        <v>0</v>
      </c>
      <c r="AP35" s="36"/>
      <c r="AQ35" s="40">
        <f t="shared" si="70"/>
        <v>0</v>
      </c>
      <c r="AR35" s="36"/>
      <c r="AS35" s="40">
        <f t="shared" si="71"/>
        <v>0</v>
      </c>
      <c r="AT35" s="53">
        <f t="shared" si="72"/>
        <v>2.21</v>
      </c>
      <c r="AU35" s="52">
        <f t="shared" si="3"/>
        <v>6464250</v>
      </c>
      <c r="AV35" s="52">
        <f t="shared" si="4"/>
        <v>5</v>
      </c>
      <c r="AW35" s="52">
        <f t="shared" si="5"/>
        <v>0</v>
      </c>
      <c r="AX35" s="52">
        <f t="shared" si="73"/>
        <v>60</v>
      </c>
      <c r="AY35" s="52">
        <f t="shared" si="74"/>
        <v>249843262.5</v>
      </c>
      <c r="AZ35" s="52">
        <f t="shared" si="76"/>
        <v>196513200</v>
      </c>
      <c r="BA35" s="52">
        <f t="shared" si="77"/>
        <v>33937312.5</v>
      </c>
      <c r="BB35" s="52">
        <f t="shared" si="75"/>
        <v>19392750</v>
      </c>
      <c r="BC35" s="122" t="s">
        <v>454</v>
      </c>
    </row>
    <row r="36" spans="1:55" s="97" customFormat="1" ht="119.25" customHeight="1">
      <c r="A36" s="36">
        <v>25</v>
      </c>
      <c r="B36" s="23" t="s">
        <v>393</v>
      </c>
      <c r="C36" s="37">
        <f t="shared" ref="C36:C37" si="78">DATE(YEAR(D36),MONTH(D36),1)</f>
        <v>24139</v>
      </c>
      <c r="D36" s="25" t="s">
        <v>124</v>
      </c>
      <c r="E36" s="153" t="s">
        <v>124</v>
      </c>
      <c r="F36" s="153"/>
      <c r="G36" s="37" t="s">
        <v>44</v>
      </c>
      <c r="H36" s="37" t="s">
        <v>75</v>
      </c>
      <c r="I36" s="37">
        <v>45839</v>
      </c>
      <c r="J36" s="36">
        <f t="shared" ref="J36:J37" si="79">DATEDIF(C36,I36,"y")</f>
        <v>59</v>
      </c>
      <c r="K36" s="36">
        <f t="shared" ref="K36:K37" si="80">DATEDIF(C36,I36,"ym")</f>
        <v>5</v>
      </c>
      <c r="L36" s="71" t="s">
        <v>237</v>
      </c>
      <c r="M36" s="71" t="s">
        <v>340</v>
      </c>
      <c r="N36" s="53">
        <v>3</v>
      </c>
      <c r="O36" s="36">
        <v>0.15</v>
      </c>
      <c r="P36" s="36"/>
      <c r="Q36" s="36"/>
      <c r="R36" s="36"/>
      <c r="S36" s="36"/>
      <c r="T36" s="51">
        <v>0.25</v>
      </c>
      <c r="U36" s="36"/>
      <c r="V36" s="101">
        <v>9213750</v>
      </c>
      <c r="W36" s="146">
        <v>42401</v>
      </c>
      <c r="X36" s="36">
        <f t="shared" ref="X36:X37" si="81">DATEDIF(W36,I36,"y")</f>
        <v>9</v>
      </c>
      <c r="Y36" s="36">
        <f t="shared" ref="Y36:Y37" si="82">DATEDIF(W36,I36,"ym")</f>
        <v>5</v>
      </c>
      <c r="Z36" s="36">
        <f t="shared" ref="Z36:Z37" si="83">X36*12+Y36</f>
        <v>113</v>
      </c>
      <c r="AA36" s="36">
        <f t="shared" ref="AA36:AA37" si="84">IF(Y36=0,X36,IF(AND(Y36&lt;=6,Y36&gt;0),X36+0.5,X36+1))</f>
        <v>9.5</v>
      </c>
      <c r="AB36" s="72" t="str">
        <f>IF(YEAR(C36)&lt;1978,VLOOKUP(C36,IF(G36="Nữ",'Tuổi nghỉ hưu 135'!$J$111:$N$254,'Tuổi nghỉ hưu 135'!$C$51:$G$254),2,0),IF(G36="Nữ",60,62))</f>
        <v>61 tuổi 9tháng</v>
      </c>
      <c r="AC36" s="73">
        <f>IF(YEAR(C36)&lt;1978,VLOOKUP(C36,IF(G36="Nữ",'Tuổi nghỉ hưu 135'!$J$111:$N$254,'Tuổi nghỉ hưu 135'!$C$51:$G$254),5,0),DATE(YEAR(C36)+IF(G36="Nữ",60,62),MONTH(C36)+1,DAY(C36)))</f>
        <v>46722</v>
      </c>
      <c r="AD36" s="36">
        <f t="shared" ref="AD36:AD37" si="85">DATEDIF(I36,AC36,"Y")</f>
        <v>2</v>
      </c>
      <c r="AE36" s="36">
        <f t="shared" ref="AE36:AE37" si="86">DATEDIF(I36,AC36,"YM")</f>
        <v>5</v>
      </c>
      <c r="AF36" s="36">
        <f t="shared" ref="AF36:AF37" si="87">AD36*12+AE36</f>
        <v>29</v>
      </c>
      <c r="AG36" s="36">
        <f t="shared" si="2"/>
        <v>2.5</v>
      </c>
      <c r="AH36" s="71" t="s">
        <v>441</v>
      </c>
      <c r="AI36" s="144">
        <v>45839</v>
      </c>
      <c r="AJ36" s="36"/>
      <c r="AK36" s="36" t="s">
        <v>192</v>
      </c>
      <c r="AL36" s="53">
        <v>3</v>
      </c>
      <c r="AM36" s="36">
        <v>0.15</v>
      </c>
      <c r="AN36" s="36"/>
      <c r="AO36" s="50">
        <f t="shared" ref="AO36:AO37" si="88">AL36*AN36/100</f>
        <v>0</v>
      </c>
      <c r="AP36" s="36"/>
      <c r="AQ36" s="40">
        <f t="shared" ref="AQ36:AQ37" si="89">(AL36+AM36+AO36)*AP36/100</f>
        <v>0</v>
      </c>
      <c r="AR36" s="36"/>
      <c r="AS36" s="40">
        <f t="shared" ref="AS36:AS37" si="90">(AL36+AM36+AO36)*AR36/100</f>
        <v>0</v>
      </c>
      <c r="AT36" s="53">
        <f t="shared" ref="AT36:AT37" si="91" xml:space="preserve"> AL36+AM36+AO36+AQ36+AS36</f>
        <v>3.15</v>
      </c>
      <c r="AU36" s="52">
        <f t="shared" si="3"/>
        <v>9213750</v>
      </c>
      <c r="AV36" s="52">
        <f t="shared" si="4"/>
        <v>5</v>
      </c>
      <c r="AW36" s="52">
        <f t="shared" si="5"/>
        <v>0</v>
      </c>
      <c r="AX36" s="52">
        <f t="shared" ref="AX36:AX37" si="92">AV36*12+AW36</f>
        <v>60</v>
      </c>
      <c r="AY36" s="52">
        <f t="shared" ref="AY36:AY37" si="93">SUM(AZ36:BB36)</f>
        <v>601197187.5</v>
      </c>
      <c r="AZ36" s="52">
        <f t="shared" si="76"/>
        <v>442260000</v>
      </c>
      <c r="BA36" s="52">
        <f t="shared" si="77"/>
        <v>131295937.5</v>
      </c>
      <c r="BB36" s="52">
        <f t="shared" ref="BB36:BB37" si="94">3*AU36</f>
        <v>27641250</v>
      </c>
      <c r="BC36" s="122" t="s">
        <v>454</v>
      </c>
    </row>
    <row r="37" spans="1:55" s="97" customFormat="1" ht="119.25" customHeight="1">
      <c r="A37" s="36">
        <v>26</v>
      </c>
      <c r="B37" s="23" t="s">
        <v>394</v>
      </c>
      <c r="C37" s="37">
        <f t="shared" si="78"/>
        <v>26024</v>
      </c>
      <c r="D37" s="38" t="s">
        <v>125</v>
      </c>
      <c r="E37" s="146" t="s">
        <v>125</v>
      </c>
      <c r="F37" s="146"/>
      <c r="G37" s="37" t="s">
        <v>44</v>
      </c>
      <c r="H37" s="37" t="s">
        <v>75</v>
      </c>
      <c r="I37" s="37">
        <v>45839</v>
      </c>
      <c r="J37" s="36">
        <f t="shared" si="79"/>
        <v>54</v>
      </c>
      <c r="K37" s="36">
        <f t="shared" si="80"/>
        <v>3</v>
      </c>
      <c r="L37" s="22" t="s">
        <v>237</v>
      </c>
      <c r="M37" s="71" t="s">
        <v>341</v>
      </c>
      <c r="N37" s="53">
        <v>2.67</v>
      </c>
      <c r="O37" s="36">
        <v>0.2</v>
      </c>
      <c r="P37" s="36"/>
      <c r="Q37" s="36"/>
      <c r="R37" s="36"/>
      <c r="S37" s="36"/>
      <c r="T37" s="51">
        <v>0.25</v>
      </c>
      <c r="U37" s="36"/>
      <c r="V37" s="101">
        <v>8394750</v>
      </c>
      <c r="W37" s="146">
        <v>42370</v>
      </c>
      <c r="X37" s="36">
        <f t="shared" si="81"/>
        <v>9</v>
      </c>
      <c r="Y37" s="36">
        <f t="shared" si="82"/>
        <v>6</v>
      </c>
      <c r="Z37" s="36">
        <f t="shared" si="83"/>
        <v>114</v>
      </c>
      <c r="AA37" s="36">
        <f t="shared" si="84"/>
        <v>9.5</v>
      </c>
      <c r="AB37" s="72" t="str">
        <f>IF(YEAR(C37)&lt;1978,VLOOKUP(C37,IF(G37="Nữ",'Tuổi nghỉ hưu 135'!$J$111:$N$254,'Tuổi nghỉ hưu 135'!$C$51:$G$254),2,0),IF(G37="Nữ",60,62))</f>
        <v>62 tuổi</v>
      </c>
      <c r="AC37" s="73">
        <f>IF(YEAR(C37)&lt;1978,VLOOKUP(C37,IF(G37="Nữ",'Tuổi nghỉ hưu 135'!$J$111:$N$254,'Tuổi nghỉ hưu 135'!$C$51:$G$254),5,0),DATE(YEAR(C37)+IF(G37="Nữ",60,62),MONTH(C37)+1,DAY(C37)))</f>
        <v>48700</v>
      </c>
      <c r="AD37" s="36">
        <f t="shared" si="85"/>
        <v>7</v>
      </c>
      <c r="AE37" s="36">
        <f t="shared" si="86"/>
        <v>10</v>
      </c>
      <c r="AF37" s="36">
        <f t="shared" si="87"/>
        <v>94</v>
      </c>
      <c r="AG37" s="36">
        <f t="shared" si="2"/>
        <v>8</v>
      </c>
      <c r="AH37" s="71" t="s">
        <v>442</v>
      </c>
      <c r="AI37" s="144">
        <v>45839</v>
      </c>
      <c r="AJ37" s="36"/>
      <c r="AK37" s="36" t="s">
        <v>192</v>
      </c>
      <c r="AL37" s="53">
        <v>2.67</v>
      </c>
      <c r="AM37" s="36">
        <v>0.2</v>
      </c>
      <c r="AN37" s="36"/>
      <c r="AO37" s="50">
        <f t="shared" si="88"/>
        <v>0</v>
      </c>
      <c r="AP37" s="36"/>
      <c r="AQ37" s="40">
        <f t="shared" si="89"/>
        <v>0</v>
      </c>
      <c r="AR37" s="36"/>
      <c r="AS37" s="40">
        <f t="shared" si="90"/>
        <v>0</v>
      </c>
      <c r="AT37" s="53">
        <f t="shared" si="91"/>
        <v>2.87</v>
      </c>
      <c r="AU37" s="52">
        <f t="shared" si="3"/>
        <v>8394750</v>
      </c>
      <c r="AV37" s="52">
        <f t="shared" si="4"/>
        <v>5</v>
      </c>
      <c r="AW37" s="52">
        <f t="shared" si="5"/>
        <v>0</v>
      </c>
      <c r="AX37" s="52">
        <f t="shared" si="92"/>
        <v>60</v>
      </c>
      <c r="AY37" s="52">
        <f t="shared" si="93"/>
        <v>547757437.5</v>
      </c>
      <c r="AZ37" s="52">
        <f t="shared" si="76"/>
        <v>402948000</v>
      </c>
      <c r="BA37" s="52">
        <f t="shared" si="77"/>
        <v>119625187.5</v>
      </c>
      <c r="BB37" s="52">
        <f t="shared" si="94"/>
        <v>25184250</v>
      </c>
      <c r="BC37" s="122" t="s">
        <v>454</v>
      </c>
    </row>
    <row r="38" spans="1:55" s="97" customFormat="1" ht="119.25" customHeight="1">
      <c r="A38" s="36">
        <v>27</v>
      </c>
      <c r="B38" s="23" t="s">
        <v>97</v>
      </c>
      <c r="C38" s="37">
        <f t="shared" ref="C38" si="95">DATE(YEAR(D38),MONTH(D38),1)</f>
        <v>26207</v>
      </c>
      <c r="D38" s="38" t="s">
        <v>126</v>
      </c>
      <c r="E38" s="146" t="s">
        <v>126</v>
      </c>
      <c r="F38" s="146"/>
      <c r="G38" s="37" t="s">
        <v>44</v>
      </c>
      <c r="H38" s="37" t="s">
        <v>75</v>
      </c>
      <c r="I38" s="37">
        <v>45839</v>
      </c>
      <c r="J38" s="36">
        <f t="shared" ref="J38" si="96">DATEDIF(C38,I38,"y")</f>
        <v>53</v>
      </c>
      <c r="K38" s="36">
        <f t="shared" ref="K38" si="97">DATEDIF(C38,I38,"ym")</f>
        <v>9</v>
      </c>
      <c r="L38" s="22" t="s">
        <v>237</v>
      </c>
      <c r="M38" s="71" t="s">
        <v>342</v>
      </c>
      <c r="N38" s="53">
        <v>3</v>
      </c>
      <c r="O38" s="36">
        <v>0.2</v>
      </c>
      <c r="P38" s="36"/>
      <c r="Q38" s="36"/>
      <c r="R38" s="36"/>
      <c r="S38" s="36"/>
      <c r="T38" s="51">
        <v>0.25</v>
      </c>
      <c r="U38" s="36"/>
      <c r="V38" s="101">
        <v>9360000</v>
      </c>
      <c r="W38" s="146">
        <v>42248</v>
      </c>
      <c r="X38" s="36">
        <f t="shared" ref="X38" si="98">DATEDIF(W38,I38,"y")</f>
        <v>9</v>
      </c>
      <c r="Y38" s="36">
        <f t="shared" ref="Y38" si="99">DATEDIF(W38,I38,"ym")</f>
        <v>10</v>
      </c>
      <c r="Z38" s="36">
        <f t="shared" ref="Z38" si="100">X38*12+Y38</f>
        <v>118</v>
      </c>
      <c r="AA38" s="36">
        <f t="shared" ref="AA38" si="101">IF(Y38=0,X38,IF(AND(Y38&lt;=6,Y38&gt;0),X38+0.5,X38+1))</f>
        <v>10</v>
      </c>
      <c r="AB38" s="72" t="str">
        <f>IF(YEAR(C38)&lt;1978,VLOOKUP(C38,IF(G38="Nữ",'Tuổi nghỉ hưu 135'!$J$111:$N$254,'Tuổi nghỉ hưu 135'!$C$51:$G$254),2,0),IF(G38="Nữ",60,62))</f>
        <v>62 tuổi</v>
      </c>
      <c r="AC38" s="73">
        <f>IF(YEAR(C38)&lt;1978,VLOOKUP(C38,IF(G38="Nữ",'Tuổi nghỉ hưu 135'!$J$111:$N$254,'Tuổi nghỉ hưu 135'!$C$51:$G$254),5,0),DATE(YEAR(C38)+IF(G38="Nữ",60,62),MONTH(C38)+1,DAY(C38)))</f>
        <v>48884</v>
      </c>
      <c r="AD38" s="36">
        <f t="shared" ref="AD38" si="102">DATEDIF(I38,AC38,"Y")</f>
        <v>8</v>
      </c>
      <c r="AE38" s="36">
        <f t="shared" ref="AE38" si="103">DATEDIF(I38,AC38,"YM")</f>
        <v>4</v>
      </c>
      <c r="AF38" s="36">
        <f t="shared" ref="AF38" si="104">AD38*12+AE38</f>
        <v>100</v>
      </c>
      <c r="AG38" s="36">
        <f t="shared" si="2"/>
        <v>8.5</v>
      </c>
      <c r="AH38" s="71" t="s">
        <v>363</v>
      </c>
      <c r="AI38" s="144">
        <v>45839</v>
      </c>
      <c r="AJ38" s="36"/>
      <c r="AK38" s="36" t="s">
        <v>192</v>
      </c>
      <c r="AL38" s="53">
        <v>3</v>
      </c>
      <c r="AM38" s="36">
        <v>0.2</v>
      </c>
      <c r="AN38" s="36"/>
      <c r="AO38" s="50">
        <f t="shared" ref="AO38" si="105">AL38*AN38/100</f>
        <v>0</v>
      </c>
      <c r="AP38" s="36"/>
      <c r="AQ38" s="40">
        <f t="shared" ref="AQ38" si="106">(AL38+AM38+AO38)*AP38/100</f>
        <v>0</v>
      </c>
      <c r="AR38" s="36"/>
      <c r="AS38" s="40">
        <f t="shared" ref="AS38" si="107">(AL38+AM38+AO38)*AR38/100</f>
        <v>0</v>
      </c>
      <c r="AT38" s="53">
        <f t="shared" ref="AT38" si="108" xml:space="preserve"> AL38+AM38+AO38+AQ38+AS38</f>
        <v>3.2</v>
      </c>
      <c r="AU38" s="52">
        <f t="shared" si="3"/>
        <v>9360000</v>
      </c>
      <c r="AV38" s="52">
        <f t="shared" si="4"/>
        <v>5</v>
      </c>
      <c r="AW38" s="52">
        <f t="shared" si="5"/>
        <v>0</v>
      </c>
      <c r="AX38" s="52">
        <f t="shared" ref="AX38" si="109">AV38*12+AW38</f>
        <v>60</v>
      </c>
      <c r="AY38" s="52">
        <f t="shared" ref="AY38" si="110">SUM(AZ38:BB38)</f>
        <v>617760000</v>
      </c>
      <c r="AZ38" s="52">
        <f t="shared" si="76"/>
        <v>449280000</v>
      </c>
      <c r="BA38" s="52">
        <f t="shared" si="77"/>
        <v>140400000</v>
      </c>
      <c r="BB38" s="52">
        <f t="shared" ref="BB38" si="111">3*AU38</f>
        <v>28080000</v>
      </c>
      <c r="BC38" s="122" t="s">
        <v>454</v>
      </c>
    </row>
    <row r="39" spans="1:55" s="97" customFormat="1" ht="119.25" customHeight="1">
      <c r="A39" s="36">
        <v>28</v>
      </c>
      <c r="B39" s="23" t="s">
        <v>395</v>
      </c>
      <c r="C39" s="37">
        <f t="shared" si="62"/>
        <v>29037</v>
      </c>
      <c r="D39" s="38" t="s">
        <v>148</v>
      </c>
      <c r="E39" s="146" t="s">
        <v>148</v>
      </c>
      <c r="F39" s="146"/>
      <c r="G39" s="37" t="s">
        <v>44</v>
      </c>
      <c r="H39" s="37" t="s">
        <v>75</v>
      </c>
      <c r="I39" s="37">
        <v>45839</v>
      </c>
      <c r="J39" s="36">
        <f t="shared" si="63"/>
        <v>46</v>
      </c>
      <c r="K39" s="36">
        <f t="shared" si="64"/>
        <v>0</v>
      </c>
      <c r="L39" s="22" t="s">
        <v>317</v>
      </c>
      <c r="M39" s="71" t="s">
        <v>343</v>
      </c>
      <c r="N39" s="53">
        <v>3.66</v>
      </c>
      <c r="O39" s="36"/>
      <c r="P39" s="36"/>
      <c r="Q39" s="36"/>
      <c r="R39" s="36"/>
      <c r="S39" s="36"/>
      <c r="T39" s="51">
        <v>0.25</v>
      </c>
      <c r="U39" s="36"/>
      <c r="V39" s="101">
        <v>10705500</v>
      </c>
      <c r="W39" s="146">
        <v>40483</v>
      </c>
      <c r="X39" s="36">
        <f>DATEDIF(W39,I39,"y")</f>
        <v>14</v>
      </c>
      <c r="Y39" s="36">
        <f>DATEDIF(W39,I39,"ym")</f>
        <v>8</v>
      </c>
      <c r="Z39" s="36">
        <f t="shared" ref="Z39:Z45" si="112">X39*12+Y39</f>
        <v>176</v>
      </c>
      <c r="AA39" s="36">
        <f t="shared" si="65"/>
        <v>15</v>
      </c>
      <c r="AB39" s="72">
        <f>IF(YEAR(C39)&lt;1978,VLOOKUP(C39,IF(G39="Nữ",'Tuổi nghỉ hưu 135'!$J$111:$N$254,'Tuổi nghỉ hưu 135'!$C$51:$G$254),2,0),IF(G39="Nữ",60,62))</f>
        <v>62</v>
      </c>
      <c r="AC39" s="73">
        <f>IF(YEAR(C39)&lt;1978,VLOOKUP(C39,IF(G39="Nữ",'Tuổi nghỉ hưu 135'!$J$111:$N$254,'Tuổi nghỉ hưu 135'!$C$51:$G$254),5,0),DATE(YEAR(C39)+IF(G39="Nữ",60,62),MONTH(C39)+1,DAY(C39)))</f>
        <v>51714</v>
      </c>
      <c r="AD39" s="36">
        <f t="shared" si="66"/>
        <v>16</v>
      </c>
      <c r="AE39" s="36">
        <f t="shared" si="67"/>
        <v>1</v>
      </c>
      <c r="AF39" s="36">
        <f t="shared" si="68"/>
        <v>193</v>
      </c>
      <c r="AG39" s="36">
        <f t="shared" si="2"/>
        <v>16.5</v>
      </c>
      <c r="AH39" s="71" t="s">
        <v>443</v>
      </c>
      <c r="AI39" s="144">
        <v>45839</v>
      </c>
      <c r="AJ39" s="36"/>
      <c r="AK39" s="36" t="s">
        <v>192</v>
      </c>
      <c r="AL39" s="53">
        <v>3.66</v>
      </c>
      <c r="AM39" s="36"/>
      <c r="AN39" s="36"/>
      <c r="AO39" s="50">
        <f t="shared" si="69"/>
        <v>0</v>
      </c>
      <c r="AP39" s="36"/>
      <c r="AQ39" s="40">
        <f t="shared" si="70"/>
        <v>0</v>
      </c>
      <c r="AR39" s="36"/>
      <c r="AS39" s="40">
        <f t="shared" si="71"/>
        <v>0</v>
      </c>
      <c r="AT39" s="53">
        <f t="shared" si="72"/>
        <v>3.66</v>
      </c>
      <c r="AU39" s="52">
        <f t="shared" si="3"/>
        <v>10705500</v>
      </c>
      <c r="AV39" s="52">
        <f t="shared" si="4"/>
        <v>5</v>
      </c>
      <c r="AW39" s="52">
        <f t="shared" si="5"/>
        <v>0</v>
      </c>
      <c r="AX39" s="52">
        <f t="shared" si="73"/>
        <v>60</v>
      </c>
      <c r="AY39" s="52">
        <f t="shared" si="74"/>
        <v>786854250</v>
      </c>
      <c r="AZ39" s="52">
        <f t="shared" si="76"/>
        <v>513864000</v>
      </c>
      <c r="BA39" s="52">
        <f t="shared" si="77"/>
        <v>240873750</v>
      </c>
      <c r="BB39" s="52">
        <f t="shared" si="75"/>
        <v>32116500</v>
      </c>
      <c r="BC39" s="122" t="s">
        <v>454</v>
      </c>
    </row>
    <row r="40" spans="1:55" s="97" customFormat="1" ht="119.25" customHeight="1">
      <c r="A40" s="36">
        <v>29</v>
      </c>
      <c r="B40" s="23" t="s">
        <v>396</v>
      </c>
      <c r="C40" s="37">
        <f t="shared" si="62"/>
        <v>30468</v>
      </c>
      <c r="D40" s="38" t="s">
        <v>147</v>
      </c>
      <c r="E40" s="146" t="s">
        <v>147</v>
      </c>
      <c r="F40" s="146"/>
      <c r="G40" s="37" t="s">
        <v>44</v>
      </c>
      <c r="H40" s="37" t="s">
        <v>75</v>
      </c>
      <c r="I40" s="37">
        <v>45839</v>
      </c>
      <c r="J40" s="36">
        <f t="shared" si="63"/>
        <v>42</v>
      </c>
      <c r="K40" s="36">
        <f t="shared" si="64"/>
        <v>1</v>
      </c>
      <c r="L40" s="22" t="s">
        <v>318</v>
      </c>
      <c r="M40" s="71" t="s">
        <v>344</v>
      </c>
      <c r="N40" s="53">
        <v>2.34</v>
      </c>
      <c r="O40" s="36">
        <v>0.15</v>
      </c>
      <c r="P40" s="36"/>
      <c r="Q40" s="36"/>
      <c r="R40" s="36"/>
      <c r="S40" s="36"/>
      <c r="T40" s="51">
        <v>0.25</v>
      </c>
      <c r="U40" s="36"/>
      <c r="V40" s="101">
        <v>7283249.9999999991</v>
      </c>
      <c r="W40" s="146">
        <v>42309</v>
      </c>
      <c r="X40" s="36">
        <f>DATEDIF(W40,I40,"y")</f>
        <v>9</v>
      </c>
      <c r="Y40" s="36">
        <f>DATEDIF(W40,I40,"ym")</f>
        <v>8</v>
      </c>
      <c r="Z40" s="36">
        <f t="shared" si="112"/>
        <v>116</v>
      </c>
      <c r="AA40" s="36">
        <f t="shared" si="65"/>
        <v>10</v>
      </c>
      <c r="AB40" s="72">
        <f>IF(YEAR(C40)&lt;1978,VLOOKUP(C40,IF(G40="Nữ",'Tuổi nghỉ hưu 135'!$J$111:$N$254,'Tuổi nghỉ hưu 135'!$C$51:$G$254),2,0),IF(G40="Nữ",60,62))</f>
        <v>62</v>
      </c>
      <c r="AC40" s="73">
        <f>IF(YEAR(C40)&lt;1978,VLOOKUP(C40,IF(G40="Nữ",'Tuổi nghỉ hưu 135'!$J$111:$N$254,'Tuổi nghỉ hưu 135'!$C$51:$G$254),5,0),DATE(YEAR(C40)+IF(G40="Nữ",60,62),MONTH(C40)+1,DAY(C40)))</f>
        <v>53144</v>
      </c>
      <c r="AD40" s="36">
        <f t="shared" si="66"/>
        <v>20</v>
      </c>
      <c r="AE40" s="36">
        <f t="shared" si="67"/>
        <v>0</v>
      </c>
      <c r="AF40" s="36">
        <f t="shared" si="68"/>
        <v>240</v>
      </c>
      <c r="AG40" s="36">
        <f t="shared" si="2"/>
        <v>20</v>
      </c>
      <c r="AH40" s="71" t="s">
        <v>444</v>
      </c>
      <c r="AI40" s="144">
        <v>45839</v>
      </c>
      <c r="AJ40" s="36"/>
      <c r="AK40" s="36" t="s">
        <v>192</v>
      </c>
      <c r="AL40" s="53">
        <v>2.34</v>
      </c>
      <c r="AM40" s="36">
        <v>0.15</v>
      </c>
      <c r="AN40" s="36"/>
      <c r="AO40" s="50">
        <f t="shared" si="69"/>
        <v>0</v>
      </c>
      <c r="AP40" s="36"/>
      <c r="AQ40" s="40">
        <f t="shared" si="70"/>
        <v>0</v>
      </c>
      <c r="AR40" s="36"/>
      <c r="AS40" s="40">
        <f t="shared" si="71"/>
        <v>0</v>
      </c>
      <c r="AT40" s="53">
        <f t="shared" si="72"/>
        <v>2.4899999999999998</v>
      </c>
      <c r="AU40" s="52">
        <f t="shared" si="3"/>
        <v>7283249.9999999991</v>
      </c>
      <c r="AV40" s="52">
        <f t="shared" si="4"/>
        <v>5</v>
      </c>
      <c r="AW40" s="52">
        <f t="shared" si="5"/>
        <v>0</v>
      </c>
      <c r="AX40" s="52">
        <f t="shared" si="73"/>
        <v>60</v>
      </c>
      <c r="AY40" s="52">
        <f t="shared" si="74"/>
        <v>480694499.99999994</v>
      </c>
      <c r="AZ40" s="52">
        <f t="shared" si="76"/>
        <v>349595999.99999994</v>
      </c>
      <c r="BA40" s="52">
        <f t="shared" si="77"/>
        <v>109248749.99999999</v>
      </c>
      <c r="BB40" s="52">
        <f t="shared" si="75"/>
        <v>21849749.999999996</v>
      </c>
      <c r="BC40" s="122" t="s">
        <v>454</v>
      </c>
    </row>
    <row r="41" spans="1:55" s="97" customFormat="1" ht="119.25" customHeight="1">
      <c r="A41" s="36">
        <v>30</v>
      </c>
      <c r="B41" s="23" t="s">
        <v>397</v>
      </c>
      <c r="C41" s="37">
        <f t="shared" si="62"/>
        <v>31048</v>
      </c>
      <c r="D41" s="35">
        <v>31048</v>
      </c>
      <c r="E41" s="146">
        <v>31048</v>
      </c>
      <c r="F41" s="146"/>
      <c r="G41" s="37" t="s">
        <v>44</v>
      </c>
      <c r="H41" s="37" t="s">
        <v>75</v>
      </c>
      <c r="I41" s="37">
        <v>45839</v>
      </c>
      <c r="J41" s="36">
        <f t="shared" si="63"/>
        <v>40</v>
      </c>
      <c r="K41" s="36">
        <f t="shared" si="64"/>
        <v>6</v>
      </c>
      <c r="L41" s="22" t="s">
        <v>319</v>
      </c>
      <c r="M41" s="71" t="s">
        <v>345</v>
      </c>
      <c r="N41" s="53">
        <v>2.06</v>
      </c>
      <c r="O41" s="36">
        <v>0.15</v>
      </c>
      <c r="P41" s="36"/>
      <c r="Q41" s="36"/>
      <c r="R41" s="36"/>
      <c r="S41" s="36"/>
      <c r="T41" s="51">
        <v>0.25</v>
      </c>
      <c r="U41" s="36"/>
      <c r="V41" s="101">
        <v>6464250</v>
      </c>
      <c r="W41" s="146">
        <v>42370</v>
      </c>
      <c r="X41" s="36">
        <f>DATEDIF(W41,I41,"y")</f>
        <v>9</v>
      </c>
      <c r="Y41" s="36">
        <f>DATEDIF(W41,I41,"ym")</f>
        <v>6</v>
      </c>
      <c r="Z41" s="36">
        <f t="shared" si="112"/>
        <v>114</v>
      </c>
      <c r="AA41" s="36">
        <f t="shared" si="65"/>
        <v>9.5</v>
      </c>
      <c r="AB41" s="72">
        <f>IF(YEAR(C41)&lt;1978,VLOOKUP(C41,IF(G41="Nữ",'Tuổi nghỉ hưu 135'!$J$111:$N$254,'Tuổi nghỉ hưu 135'!$C$51:$G$254),2,0),IF(G41="Nữ",60,62))</f>
        <v>62</v>
      </c>
      <c r="AC41" s="73">
        <f>IF(YEAR(C41)&lt;1978,VLOOKUP(C41,IF(G41="Nữ",'Tuổi nghỉ hưu 135'!$J$111:$N$254,'Tuổi nghỉ hưu 135'!$C$51:$G$254),5,0),DATE(YEAR(C41)+IF(G41="Nữ",60,62),MONTH(C41)+1,DAY(C41)))</f>
        <v>53724</v>
      </c>
      <c r="AD41" s="36">
        <f t="shared" si="66"/>
        <v>21</v>
      </c>
      <c r="AE41" s="36">
        <f t="shared" si="67"/>
        <v>7</v>
      </c>
      <c r="AF41" s="36">
        <f t="shared" si="68"/>
        <v>259</v>
      </c>
      <c r="AG41" s="36">
        <f t="shared" si="2"/>
        <v>22</v>
      </c>
      <c r="AH41" s="71" t="s">
        <v>445</v>
      </c>
      <c r="AI41" s="144">
        <v>45839</v>
      </c>
      <c r="AJ41" s="36"/>
      <c r="AK41" s="36" t="s">
        <v>192</v>
      </c>
      <c r="AL41" s="53">
        <v>2.06</v>
      </c>
      <c r="AM41" s="36">
        <v>0.15</v>
      </c>
      <c r="AN41" s="36"/>
      <c r="AO41" s="50">
        <f t="shared" si="69"/>
        <v>0</v>
      </c>
      <c r="AP41" s="36"/>
      <c r="AQ41" s="40">
        <f t="shared" si="70"/>
        <v>0</v>
      </c>
      <c r="AR41" s="36"/>
      <c r="AS41" s="40">
        <f t="shared" si="71"/>
        <v>0</v>
      </c>
      <c r="AT41" s="53">
        <f t="shared" si="72"/>
        <v>2.21</v>
      </c>
      <c r="AU41" s="52">
        <f t="shared" si="3"/>
        <v>6464250</v>
      </c>
      <c r="AV41" s="52">
        <f t="shared" si="4"/>
        <v>5</v>
      </c>
      <c r="AW41" s="52">
        <f t="shared" si="5"/>
        <v>0</v>
      </c>
      <c r="AX41" s="52">
        <f t="shared" si="73"/>
        <v>60</v>
      </c>
      <c r="AY41" s="52">
        <f t="shared" si="74"/>
        <v>421792312.5</v>
      </c>
      <c r="AZ41" s="52">
        <f t="shared" si="76"/>
        <v>310284000</v>
      </c>
      <c r="BA41" s="52">
        <f t="shared" si="77"/>
        <v>92115562.5</v>
      </c>
      <c r="BB41" s="52">
        <f t="shared" si="75"/>
        <v>19392750</v>
      </c>
      <c r="BC41" s="122" t="s">
        <v>454</v>
      </c>
    </row>
    <row r="42" spans="1:55" s="97" customFormat="1" ht="119.25" customHeight="1">
      <c r="A42" s="36">
        <v>31</v>
      </c>
      <c r="B42" s="23" t="s">
        <v>398</v>
      </c>
      <c r="C42" s="37">
        <f t="shared" si="62"/>
        <v>29618</v>
      </c>
      <c r="D42" s="35">
        <v>29627</v>
      </c>
      <c r="E42" s="146">
        <v>29627</v>
      </c>
      <c r="F42" s="146"/>
      <c r="G42" s="37" t="s">
        <v>44</v>
      </c>
      <c r="H42" s="37" t="s">
        <v>75</v>
      </c>
      <c r="I42" s="37">
        <v>45839</v>
      </c>
      <c r="J42" s="36">
        <f t="shared" si="63"/>
        <v>44</v>
      </c>
      <c r="K42" s="36">
        <f t="shared" si="64"/>
        <v>5</v>
      </c>
      <c r="L42" s="95" t="s">
        <v>321</v>
      </c>
      <c r="M42" s="71" t="s">
        <v>346</v>
      </c>
      <c r="N42" s="53">
        <v>3</v>
      </c>
      <c r="O42" s="36">
        <v>0.15</v>
      </c>
      <c r="P42" s="36"/>
      <c r="Q42" s="36"/>
      <c r="R42" s="36"/>
      <c r="S42" s="36"/>
      <c r="T42" s="51">
        <v>0.25</v>
      </c>
      <c r="U42" s="36"/>
      <c r="V42" s="101">
        <v>9213750</v>
      </c>
      <c r="W42" s="146">
        <v>36923</v>
      </c>
      <c r="X42" s="36">
        <v>23</v>
      </c>
      <c r="Y42" s="36">
        <v>6</v>
      </c>
      <c r="Z42" s="36">
        <f t="shared" si="112"/>
        <v>282</v>
      </c>
      <c r="AA42" s="36">
        <f t="shared" si="65"/>
        <v>23.5</v>
      </c>
      <c r="AB42" s="72">
        <f>IF(YEAR(C42)&lt;1978,VLOOKUP(C42,IF(G42="Nữ",'Tuổi nghỉ hưu 135'!$J$111:$N$254,'Tuổi nghỉ hưu 135'!$C$51:$G$254),2,0),IF(G42="Nữ",60,62))</f>
        <v>62</v>
      </c>
      <c r="AC42" s="73">
        <f>IF(YEAR(C42)&lt;1978,VLOOKUP(C42,IF(G42="Nữ",'Tuổi nghỉ hưu 135'!$J$111:$N$254,'Tuổi nghỉ hưu 135'!$C$51:$G$254),5,0),DATE(YEAR(C42)+IF(G42="Nữ",60,62),MONTH(C42)+1,DAY(C42)))</f>
        <v>52291</v>
      </c>
      <c r="AD42" s="36">
        <f t="shared" si="66"/>
        <v>17</v>
      </c>
      <c r="AE42" s="36">
        <f t="shared" si="67"/>
        <v>8</v>
      </c>
      <c r="AF42" s="36">
        <f t="shared" si="68"/>
        <v>212</v>
      </c>
      <c r="AG42" s="36">
        <f t="shared" si="2"/>
        <v>18</v>
      </c>
      <c r="AH42" s="71" t="s">
        <v>446</v>
      </c>
      <c r="AI42" s="144">
        <v>45839</v>
      </c>
      <c r="AJ42" s="36"/>
      <c r="AK42" s="36" t="s">
        <v>192</v>
      </c>
      <c r="AL42" s="53">
        <v>3</v>
      </c>
      <c r="AM42" s="36">
        <v>0.15</v>
      </c>
      <c r="AN42" s="36"/>
      <c r="AO42" s="50">
        <f t="shared" si="69"/>
        <v>0</v>
      </c>
      <c r="AP42" s="36"/>
      <c r="AQ42" s="40">
        <f t="shared" si="70"/>
        <v>0</v>
      </c>
      <c r="AR42" s="36"/>
      <c r="AS42" s="40">
        <f t="shared" si="71"/>
        <v>0</v>
      </c>
      <c r="AT42" s="53">
        <f t="shared" si="72"/>
        <v>3.15</v>
      </c>
      <c r="AU42" s="52">
        <f t="shared" si="3"/>
        <v>9213750</v>
      </c>
      <c r="AV42" s="52">
        <f t="shared" si="4"/>
        <v>5</v>
      </c>
      <c r="AW42" s="52">
        <f t="shared" si="5"/>
        <v>0</v>
      </c>
      <c r="AX42" s="52">
        <f t="shared" si="73"/>
        <v>60</v>
      </c>
      <c r="AY42" s="52">
        <f t="shared" si="74"/>
        <v>794685937.5</v>
      </c>
      <c r="AZ42" s="52">
        <f t="shared" si="76"/>
        <v>442260000</v>
      </c>
      <c r="BA42" s="52">
        <f t="shared" si="77"/>
        <v>324784687.5</v>
      </c>
      <c r="BB42" s="52">
        <f t="shared" si="75"/>
        <v>27641250</v>
      </c>
      <c r="BC42" s="122" t="s">
        <v>454</v>
      </c>
    </row>
    <row r="43" spans="1:55" s="97" customFormat="1" ht="119.25" customHeight="1">
      <c r="A43" s="36">
        <v>32</v>
      </c>
      <c r="B43" s="23" t="s">
        <v>149</v>
      </c>
      <c r="C43" s="37">
        <f t="shared" si="62"/>
        <v>31868</v>
      </c>
      <c r="D43" s="35">
        <v>31872</v>
      </c>
      <c r="E43" s="146">
        <v>31872</v>
      </c>
      <c r="F43" s="146"/>
      <c r="G43" s="37" t="s">
        <v>44</v>
      </c>
      <c r="H43" s="37" t="s">
        <v>75</v>
      </c>
      <c r="I43" s="37">
        <v>45839</v>
      </c>
      <c r="J43" s="36">
        <f t="shared" si="63"/>
        <v>38</v>
      </c>
      <c r="K43" s="36">
        <f t="shared" si="64"/>
        <v>3</v>
      </c>
      <c r="L43" s="71" t="s">
        <v>237</v>
      </c>
      <c r="M43" s="71" t="s">
        <v>348</v>
      </c>
      <c r="N43" s="53">
        <v>3.33</v>
      </c>
      <c r="O43" s="36"/>
      <c r="P43" s="36"/>
      <c r="Q43" s="36"/>
      <c r="R43" s="36"/>
      <c r="S43" s="36"/>
      <c r="T43" s="51">
        <v>0.25</v>
      </c>
      <c r="U43" s="36"/>
      <c r="V43" s="101">
        <v>9740250</v>
      </c>
      <c r="W43" s="146">
        <v>41030</v>
      </c>
      <c r="X43" s="36">
        <f>DATEDIF(W43,I43,"y")</f>
        <v>13</v>
      </c>
      <c r="Y43" s="36">
        <f>DATEDIF(W43,I43,"ym")</f>
        <v>2</v>
      </c>
      <c r="Z43" s="36">
        <f t="shared" si="112"/>
        <v>158</v>
      </c>
      <c r="AA43" s="36">
        <f t="shared" si="65"/>
        <v>13.5</v>
      </c>
      <c r="AB43" s="72">
        <f>IF(YEAR(C43)&lt;1978,VLOOKUP(C43,IF(G43="Nữ",'Tuổi nghỉ hưu 135'!$J$111:$N$254,'Tuổi nghỉ hưu 135'!$C$51:$G$254),2,0),IF(G43="Nữ",60,62))</f>
        <v>62</v>
      </c>
      <c r="AC43" s="73">
        <f>IF(YEAR(C43)&lt;1978,VLOOKUP(C43,IF(G43="Nữ",'Tuổi nghỉ hưu 135'!$J$111:$N$254,'Tuổi nghỉ hưu 135'!$C$51:$G$254),5,0),DATE(YEAR(C43)+IF(G43="Nữ",60,62),MONTH(C43)+1,DAY(C43)))</f>
        <v>54544</v>
      </c>
      <c r="AD43" s="36">
        <f t="shared" si="66"/>
        <v>23</v>
      </c>
      <c r="AE43" s="36">
        <f t="shared" si="67"/>
        <v>10</v>
      </c>
      <c r="AF43" s="36">
        <f t="shared" si="68"/>
        <v>286</v>
      </c>
      <c r="AG43" s="36">
        <f t="shared" si="2"/>
        <v>24</v>
      </c>
      <c r="AH43" s="71" t="s">
        <v>447</v>
      </c>
      <c r="AI43" s="144">
        <v>45839</v>
      </c>
      <c r="AJ43" s="36"/>
      <c r="AK43" s="36" t="s">
        <v>192</v>
      </c>
      <c r="AL43" s="53">
        <v>3.33</v>
      </c>
      <c r="AM43" s="36"/>
      <c r="AN43" s="36"/>
      <c r="AO43" s="50">
        <f t="shared" si="69"/>
        <v>0</v>
      </c>
      <c r="AP43" s="36"/>
      <c r="AQ43" s="40">
        <f t="shared" si="70"/>
        <v>0</v>
      </c>
      <c r="AR43" s="36"/>
      <c r="AS43" s="40">
        <f t="shared" si="71"/>
        <v>0</v>
      </c>
      <c r="AT43" s="53">
        <f t="shared" si="72"/>
        <v>3.33</v>
      </c>
      <c r="AU43" s="52">
        <f t="shared" si="3"/>
        <v>9740250</v>
      </c>
      <c r="AV43" s="52">
        <f t="shared" si="4"/>
        <v>5</v>
      </c>
      <c r="AW43" s="52">
        <f t="shared" si="5"/>
        <v>0</v>
      </c>
      <c r="AX43" s="52">
        <f t="shared" si="73"/>
        <v>60</v>
      </c>
      <c r="AY43" s="52">
        <f t="shared" si="74"/>
        <v>693992812.5</v>
      </c>
      <c r="AZ43" s="52">
        <f t="shared" si="76"/>
        <v>467532000</v>
      </c>
      <c r="BA43" s="52">
        <f t="shared" si="77"/>
        <v>197240062.5</v>
      </c>
      <c r="BB43" s="52">
        <f t="shared" si="75"/>
        <v>29220750</v>
      </c>
      <c r="BC43" s="122" t="s">
        <v>454</v>
      </c>
    </row>
    <row r="44" spans="1:55" s="97" customFormat="1" ht="119.25" customHeight="1">
      <c r="A44" s="36">
        <v>33</v>
      </c>
      <c r="B44" s="23" t="s">
        <v>150</v>
      </c>
      <c r="C44" s="37">
        <f t="shared" si="62"/>
        <v>26846</v>
      </c>
      <c r="D44" s="35">
        <v>26856</v>
      </c>
      <c r="E44" s="146"/>
      <c r="F44" s="146">
        <v>26856</v>
      </c>
      <c r="G44" s="37" t="s">
        <v>13</v>
      </c>
      <c r="H44" s="37" t="s">
        <v>75</v>
      </c>
      <c r="I44" s="37">
        <v>45839</v>
      </c>
      <c r="J44" s="36">
        <f t="shared" si="63"/>
        <v>52</v>
      </c>
      <c r="K44" s="36">
        <f t="shared" si="64"/>
        <v>0</v>
      </c>
      <c r="L44" s="71" t="s">
        <v>237</v>
      </c>
      <c r="M44" s="71" t="s">
        <v>347</v>
      </c>
      <c r="N44" s="53">
        <v>3</v>
      </c>
      <c r="O44" s="36"/>
      <c r="P44" s="36"/>
      <c r="Q44" s="36"/>
      <c r="R44" s="36"/>
      <c r="S44" s="36"/>
      <c r="T44" s="51">
        <v>0.25</v>
      </c>
      <c r="U44" s="36"/>
      <c r="V44" s="101">
        <v>8775000</v>
      </c>
      <c r="W44" s="146">
        <v>42095</v>
      </c>
      <c r="X44" s="36">
        <f>DATEDIF(W44,I44,"y")</f>
        <v>10</v>
      </c>
      <c r="Y44" s="36">
        <f>DATEDIF(W44,I44,"ym")</f>
        <v>3</v>
      </c>
      <c r="Z44" s="36">
        <f t="shared" si="112"/>
        <v>123</v>
      </c>
      <c r="AA44" s="36">
        <f t="shared" si="65"/>
        <v>10.5</v>
      </c>
      <c r="AB44" s="72" t="str">
        <f>IF(YEAR(C44)&lt;1978,VLOOKUP(C44,IF(G44="Nữ",'Tuổi nghỉ hưu 135'!$J$111:$N$254,'Tuổi nghỉ hưu 135'!$C$51:$G$254),2,0),IF(G44="Nữ",60,62))</f>
        <v>59 tuổi</v>
      </c>
      <c r="AC44" s="73">
        <f>IF(YEAR(C44)&lt;1978,VLOOKUP(C44,IF(G44="Nữ",'Tuổi nghỉ hưu 135'!$J$111:$N$254,'Tuổi nghỉ hưu 135'!$C$51:$G$254),5,0),DATE(YEAR(C44)+IF(G44="Nữ",60,62),MONTH(C44)+1,DAY(C44)))</f>
        <v>48427</v>
      </c>
      <c r="AD44" s="36">
        <f t="shared" si="66"/>
        <v>7</v>
      </c>
      <c r="AE44" s="36">
        <f t="shared" si="67"/>
        <v>1</v>
      </c>
      <c r="AF44" s="36">
        <f t="shared" si="68"/>
        <v>85</v>
      </c>
      <c r="AG44" s="36">
        <f t="shared" si="2"/>
        <v>7.5</v>
      </c>
      <c r="AH44" s="71" t="s">
        <v>403</v>
      </c>
      <c r="AI44" s="146">
        <v>45839</v>
      </c>
      <c r="AJ44" s="36"/>
      <c r="AK44" s="36" t="s">
        <v>192</v>
      </c>
      <c r="AL44" s="53">
        <v>3</v>
      </c>
      <c r="AM44" s="36"/>
      <c r="AN44" s="36"/>
      <c r="AO44" s="50">
        <f t="shared" si="69"/>
        <v>0</v>
      </c>
      <c r="AP44" s="36"/>
      <c r="AQ44" s="40">
        <f t="shared" si="70"/>
        <v>0</v>
      </c>
      <c r="AR44" s="36"/>
      <c r="AS44" s="40">
        <f t="shared" si="71"/>
        <v>0</v>
      </c>
      <c r="AT44" s="53">
        <f t="shared" si="72"/>
        <v>3</v>
      </c>
      <c r="AU44" s="52">
        <v>9009000</v>
      </c>
      <c r="AV44" s="52">
        <f t="shared" si="4"/>
        <v>5</v>
      </c>
      <c r="AW44" s="52">
        <f t="shared" si="5"/>
        <v>0</v>
      </c>
      <c r="AX44" s="52">
        <f t="shared" si="73"/>
        <v>60</v>
      </c>
      <c r="AY44" s="52">
        <v>585731250</v>
      </c>
      <c r="AZ44" s="52">
        <v>421200000</v>
      </c>
      <c r="BA44" s="52">
        <v>138206250</v>
      </c>
      <c r="BB44" s="52">
        <v>26325000</v>
      </c>
      <c r="BC44" s="122" t="s">
        <v>454</v>
      </c>
    </row>
    <row r="45" spans="1:55" s="97" customFormat="1" ht="119.25" customHeight="1">
      <c r="A45" s="36">
        <v>34</v>
      </c>
      <c r="B45" s="23" t="s">
        <v>151</v>
      </c>
      <c r="C45" s="37">
        <f t="shared" si="62"/>
        <v>28430</v>
      </c>
      <c r="D45" s="35">
        <v>28441</v>
      </c>
      <c r="E45" s="146">
        <v>28441</v>
      </c>
      <c r="F45" s="146"/>
      <c r="G45" s="37" t="s">
        <v>44</v>
      </c>
      <c r="H45" s="37" t="s">
        <v>75</v>
      </c>
      <c r="I45" s="37">
        <v>45839</v>
      </c>
      <c r="J45" s="36">
        <f t="shared" si="63"/>
        <v>47</v>
      </c>
      <c r="K45" s="36">
        <f t="shared" si="64"/>
        <v>8</v>
      </c>
      <c r="L45" s="71" t="s">
        <v>320</v>
      </c>
      <c r="M45" s="71" t="s">
        <v>347</v>
      </c>
      <c r="N45" s="53">
        <v>3.99</v>
      </c>
      <c r="O45" s="36"/>
      <c r="P45" s="36"/>
      <c r="Q45" s="36"/>
      <c r="R45" s="36"/>
      <c r="S45" s="36"/>
      <c r="T45" s="51">
        <v>0.25</v>
      </c>
      <c r="U45" s="36"/>
      <c r="V45" s="101">
        <v>11670750</v>
      </c>
      <c r="W45" s="146">
        <v>38261</v>
      </c>
      <c r="X45" s="36">
        <f>DATEDIF(W45,I45,"y")</f>
        <v>20</v>
      </c>
      <c r="Y45" s="36">
        <f>DATEDIF(W45,I45,"ym")</f>
        <v>9</v>
      </c>
      <c r="Z45" s="36">
        <f t="shared" si="112"/>
        <v>249</v>
      </c>
      <c r="AA45" s="36">
        <f t="shared" si="65"/>
        <v>21</v>
      </c>
      <c r="AB45" s="72" t="str">
        <f>IF(YEAR(C45)&lt;1978,VLOOKUP(C45,IF(G45="Nữ",'Tuổi nghỉ hưu 135'!$J$111:$N$254,'Tuổi nghỉ hưu 135'!$C$51:$G$254),2,0),IF(G45="Nữ",60,62))</f>
        <v>62 tuổi</v>
      </c>
      <c r="AC45" s="73">
        <f>IF(YEAR(C45)&lt;1978,VLOOKUP(C45,IF(G45="Nữ",'Tuổi nghỉ hưu 135'!$J$111:$N$254,'Tuổi nghỉ hưu 135'!$C$51:$G$254),5,0),DATE(YEAR(C45)+IF(G45="Nữ",60,62),MONTH(C45)+1,DAY(C45)))</f>
        <v>51105</v>
      </c>
      <c r="AD45" s="36">
        <f t="shared" si="66"/>
        <v>14</v>
      </c>
      <c r="AE45" s="36">
        <f t="shared" si="67"/>
        <v>5</v>
      </c>
      <c r="AF45" s="36">
        <f t="shared" si="68"/>
        <v>173</v>
      </c>
      <c r="AG45" s="36">
        <f t="shared" si="2"/>
        <v>14.5</v>
      </c>
      <c r="AH45" s="71" t="s">
        <v>426</v>
      </c>
      <c r="AI45" s="144">
        <v>45839</v>
      </c>
      <c r="AJ45" s="36"/>
      <c r="AK45" s="36" t="s">
        <v>192</v>
      </c>
      <c r="AL45" s="53">
        <v>3.99</v>
      </c>
      <c r="AM45" s="36"/>
      <c r="AN45" s="36"/>
      <c r="AO45" s="50">
        <f t="shared" si="69"/>
        <v>0</v>
      </c>
      <c r="AP45" s="36"/>
      <c r="AQ45" s="40">
        <f t="shared" si="70"/>
        <v>0</v>
      </c>
      <c r="AR45" s="36"/>
      <c r="AS45" s="40">
        <f t="shared" si="71"/>
        <v>0</v>
      </c>
      <c r="AT45" s="53">
        <f t="shared" si="72"/>
        <v>3.99</v>
      </c>
      <c r="AU45" s="52">
        <f>AT45*$AY$6*IF(H45="Công chức",125%,100%)</f>
        <v>11670750</v>
      </c>
      <c r="AV45" s="52">
        <f t="shared" si="4"/>
        <v>5</v>
      </c>
      <c r="AW45" s="52">
        <f t="shared" si="5"/>
        <v>0</v>
      </c>
      <c r="AX45" s="52">
        <f t="shared" si="73"/>
        <v>60</v>
      </c>
      <c r="AY45" s="52">
        <f t="shared" si="74"/>
        <v>962836875</v>
      </c>
      <c r="AZ45" s="52">
        <f>IF(AX45&gt;48,0.8,0.4)*IF(Z45&lt;60,Z45,60)*AU45</f>
        <v>560196000</v>
      </c>
      <c r="BA45" s="52">
        <f>AA45*1.5*AU45</f>
        <v>367628625</v>
      </c>
      <c r="BB45" s="52">
        <f t="shared" si="75"/>
        <v>35012250</v>
      </c>
      <c r="BC45" s="122" t="s">
        <v>454</v>
      </c>
    </row>
    <row r="46" spans="1:55" s="104" customFormat="1" ht="21.75" customHeight="1">
      <c r="A46" s="103"/>
      <c r="B46" s="103" t="s">
        <v>12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61"/>
      <c r="N46" s="103"/>
      <c r="O46" s="103"/>
      <c r="P46" s="103"/>
      <c r="Q46" s="103"/>
      <c r="R46" s="103"/>
      <c r="S46" s="103"/>
      <c r="T46" s="103"/>
      <c r="U46" s="103"/>
      <c r="V46" s="103"/>
      <c r="W46" s="147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47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65">
        <f>SUM(AY11:AY45)+5</f>
        <v>24797331005</v>
      </c>
      <c r="AZ46" s="65">
        <f t="shared" ref="AZ46:BB46" si="113">AZ10+AZ16</f>
        <v>15999375600</v>
      </c>
      <c r="BA46" s="65">
        <f t="shared" si="113"/>
        <v>7759925550</v>
      </c>
      <c r="BB46" s="65">
        <f t="shared" si="113"/>
        <v>987977250</v>
      </c>
      <c r="BC46" s="103"/>
    </row>
    <row r="47" spans="1:55">
      <c r="AY47" s="129"/>
    </row>
    <row r="48" spans="1:55">
      <c r="AY48" s="130"/>
    </row>
  </sheetData>
  <mergeCells count="29">
    <mergeCell ref="Q1:W1"/>
    <mergeCell ref="Q2:W2"/>
    <mergeCell ref="AY7:BB8"/>
    <mergeCell ref="AV7:AX7"/>
    <mergeCell ref="AB7:AG7"/>
    <mergeCell ref="AL7:AT7"/>
    <mergeCell ref="AH7:AH8"/>
    <mergeCell ref="A7:A8"/>
    <mergeCell ref="B7:B8"/>
    <mergeCell ref="C7:C8"/>
    <mergeCell ref="D7:D8"/>
    <mergeCell ref="G7:G8"/>
    <mergeCell ref="E7:F7"/>
    <mergeCell ref="B1:F1"/>
    <mergeCell ref="B2:F2"/>
    <mergeCell ref="B4:BC4"/>
    <mergeCell ref="AT6:AU6"/>
    <mergeCell ref="H7:H8"/>
    <mergeCell ref="I7:I8"/>
    <mergeCell ref="J7:K7"/>
    <mergeCell ref="AU7:AU8"/>
    <mergeCell ref="V7:V8"/>
    <mergeCell ref="W7:Z7"/>
    <mergeCell ref="AI7:AI8"/>
    <mergeCell ref="AJ7:AK7"/>
    <mergeCell ref="L7:L8"/>
    <mergeCell ref="M7:M8"/>
    <mergeCell ref="N7:U7"/>
    <mergeCell ref="BC7:BC8"/>
  </mergeCells>
  <pageMargins left="0" right="0" top="0" bottom="0.1" header="0.18" footer="0.17"/>
  <pageSetup paperSize="9" scale="6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MA!$A$7:$A$8</xm:f>
          </x14:formula1>
          <xm:sqref>H17:H45</xm:sqref>
        </x14:dataValidation>
        <x14:dataValidation type="list" allowBlank="1" showInputMessage="1" showErrorMessage="1">
          <x14:formula1>
            <xm:f>MA!$A$3:$A$4</xm:f>
          </x14:formula1>
          <xm:sqref>G17:G45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254"/>
  <sheetViews>
    <sheetView workbookViewId="0">
      <selection activeCell="K227" sqref="K227"/>
    </sheetView>
  </sheetViews>
  <sheetFormatPr defaultRowHeight="10.199999999999999"/>
  <cols>
    <col min="1" max="1" width="12.42578125" bestFit="1" customWidth="1"/>
    <col min="2" max="5" width="16.7109375" bestFit="1" customWidth="1"/>
    <col min="6" max="6" width="12.42578125" bestFit="1" customWidth="1"/>
    <col min="7" max="7" width="13.28515625" bestFit="1" customWidth="1"/>
    <col min="8" max="9" width="16.7109375" bestFit="1" customWidth="1"/>
    <col min="10" max="10" width="13.28515625" bestFit="1" customWidth="1"/>
    <col min="11" max="11" width="16.85546875" customWidth="1"/>
    <col min="14" max="14" width="13.28515625" bestFit="1" customWidth="1"/>
  </cols>
  <sheetData>
    <row r="4" spans="1:5" ht="31.2">
      <c r="A4" s="2" t="s">
        <v>19</v>
      </c>
      <c r="B4" s="2" t="s">
        <v>20</v>
      </c>
      <c r="C4" s="2" t="s">
        <v>20</v>
      </c>
      <c r="D4" s="2" t="s">
        <v>20</v>
      </c>
      <c r="E4" s="2" t="s">
        <v>20</v>
      </c>
    </row>
    <row r="5" spans="1:5" s="4" customFormat="1" ht="15.75" customHeight="1">
      <c r="A5" s="2"/>
      <c r="B5" s="2" t="s">
        <v>44</v>
      </c>
      <c r="C5" s="2" t="s">
        <v>13</v>
      </c>
      <c r="D5" s="2" t="s">
        <v>44</v>
      </c>
      <c r="E5" s="2" t="s">
        <v>13</v>
      </c>
    </row>
    <row r="6" spans="1:5" ht="31.2">
      <c r="A6" s="3">
        <v>2021</v>
      </c>
      <c r="B6" s="3" t="s">
        <v>59</v>
      </c>
      <c r="C6" s="5" t="s">
        <v>45</v>
      </c>
      <c r="D6" s="3" t="s">
        <v>21</v>
      </c>
      <c r="E6" s="3" t="s">
        <v>22</v>
      </c>
    </row>
    <row r="7" spans="1:5" ht="31.2">
      <c r="A7" s="3">
        <v>2022</v>
      </c>
      <c r="B7" s="3" t="s">
        <v>60</v>
      </c>
      <c r="C7" s="5" t="s">
        <v>46</v>
      </c>
      <c r="D7" s="3" t="s">
        <v>23</v>
      </c>
      <c r="E7" s="3" t="s">
        <v>24</v>
      </c>
    </row>
    <row r="8" spans="1:5" ht="31.2">
      <c r="A8" s="3">
        <v>2023</v>
      </c>
      <c r="B8" s="3" t="s">
        <v>61</v>
      </c>
      <c r="C8" s="5" t="s">
        <v>54</v>
      </c>
      <c r="D8" s="3" t="s">
        <v>25</v>
      </c>
      <c r="E8" s="3" t="s">
        <v>26</v>
      </c>
    </row>
    <row r="9" spans="1:5" ht="31.2">
      <c r="A9" s="3">
        <v>2024</v>
      </c>
      <c r="B9" s="3" t="s">
        <v>62</v>
      </c>
      <c r="C9" s="5" t="s">
        <v>47</v>
      </c>
      <c r="D9" s="3" t="s">
        <v>27</v>
      </c>
      <c r="E9" s="3" t="s">
        <v>28</v>
      </c>
    </row>
    <row r="10" spans="1:5" ht="31.2">
      <c r="A10" s="3">
        <v>2025</v>
      </c>
      <c r="B10" s="3" t="s">
        <v>63</v>
      </c>
      <c r="C10" s="5" t="s">
        <v>48</v>
      </c>
      <c r="D10" s="3" t="s">
        <v>29</v>
      </c>
      <c r="E10" s="3" t="s">
        <v>30</v>
      </c>
    </row>
    <row r="11" spans="1:5" ht="31.2">
      <c r="A11" s="3">
        <v>2026</v>
      </c>
      <c r="B11" s="3" t="s">
        <v>64</v>
      </c>
      <c r="C11" s="5" t="s">
        <v>55</v>
      </c>
      <c r="D11" s="3" t="s">
        <v>31</v>
      </c>
      <c r="E11" s="3" t="s">
        <v>32</v>
      </c>
    </row>
    <row r="12" spans="1:5" ht="31.2">
      <c r="A12" s="3">
        <v>2027</v>
      </c>
      <c r="B12" s="3" t="s">
        <v>65</v>
      </c>
      <c r="C12" s="5" t="s">
        <v>49</v>
      </c>
      <c r="D12" s="3" t="s">
        <v>33</v>
      </c>
      <c r="E12" s="3" t="s">
        <v>34</v>
      </c>
    </row>
    <row r="13" spans="1:5" ht="31.2">
      <c r="A13" s="3">
        <v>2028</v>
      </c>
      <c r="B13" s="3" t="s">
        <v>66</v>
      </c>
      <c r="C13" s="5" t="s">
        <v>50</v>
      </c>
      <c r="D13" s="3" t="s">
        <v>35</v>
      </c>
      <c r="E13" s="3" t="s">
        <v>36</v>
      </c>
    </row>
    <row r="14" spans="1:5" ht="15.6">
      <c r="A14" s="3">
        <v>2029</v>
      </c>
      <c r="B14" s="3" t="s">
        <v>66</v>
      </c>
      <c r="C14" s="5" t="s">
        <v>56</v>
      </c>
      <c r="D14" s="3" t="s">
        <v>35</v>
      </c>
      <c r="E14" s="3" t="s">
        <v>37</v>
      </c>
    </row>
    <row r="15" spans="1:5" ht="31.2">
      <c r="A15" s="3">
        <v>2030</v>
      </c>
      <c r="B15" s="3" t="s">
        <v>66</v>
      </c>
      <c r="C15" s="5" t="s">
        <v>51</v>
      </c>
      <c r="D15" s="3" t="s">
        <v>35</v>
      </c>
      <c r="E15" s="3" t="s">
        <v>38</v>
      </c>
    </row>
    <row r="16" spans="1:5" ht="31.2">
      <c r="A16" s="3">
        <v>2031</v>
      </c>
      <c r="B16" s="3" t="s">
        <v>66</v>
      </c>
      <c r="C16" s="5" t="s">
        <v>18</v>
      </c>
      <c r="D16" s="3" t="s">
        <v>35</v>
      </c>
      <c r="E16" s="3" t="s">
        <v>39</v>
      </c>
    </row>
    <row r="17" spans="1:5" ht="15.6">
      <c r="A17" s="3">
        <v>2032</v>
      </c>
      <c r="B17" s="3" t="s">
        <v>66</v>
      </c>
      <c r="C17" s="5" t="s">
        <v>57</v>
      </c>
      <c r="D17" s="3" t="s">
        <v>35</v>
      </c>
      <c r="E17" s="3" t="s">
        <v>40</v>
      </c>
    </row>
    <row r="18" spans="1:5" ht="31.2">
      <c r="A18" s="3">
        <v>2033</v>
      </c>
      <c r="B18" s="3" t="s">
        <v>66</v>
      </c>
      <c r="C18" s="5" t="s">
        <v>52</v>
      </c>
      <c r="D18" s="3" t="s">
        <v>35</v>
      </c>
      <c r="E18" s="3" t="s">
        <v>41</v>
      </c>
    </row>
    <row r="19" spans="1:5" ht="31.2">
      <c r="A19" s="3">
        <v>2034</v>
      </c>
      <c r="B19" s="3" t="s">
        <v>66</v>
      </c>
      <c r="C19" s="5" t="s">
        <v>53</v>
      </c>
      <c r="D19" s="3" t="s">
        <v>35</v>
      </c>
      <c r="E19" s="3" t="s">
        <v>42</v>
      </c>
    </row>
    <row r="20" spans="1:5" ht="15.6">
      <c r="A20" s="3">
        <v>2035</v>
      </c>
      <c r="B20" s="3" t="s">
        <v>66</v>
      </c>
      <c r="C20" s="5" t="s">
        <v>58</v>
      </c>
      <c r="D20" s="3" t="s">
        <v>35</v>
      </c>
      <c r="E20" s="3" t="s">
        <v>43</v>
      </c>
    </row>
    <row r="21" spans="1:5" ht="15.6">
      <c r="A21" s="3">
        <v>2036</v>
      </c>
      <c r="B21" s="3" t="s">
        <v>66</v>
      </c>
      <c r="C21" s="5" t="s">
        <v>58</v>
      </c>
      <c r="D21" s="3" t="s">
        <v>35</v>
      </c>
      <c r="E21" s="3" t="s">
        <v>43</v>
      </c>
    </row>
    <row r="22" spans="1:5" ht="15.6">
      <c r="A22" s="3">
        <v>2037</v>
      </c>
      <c r="B22" s="3" t="s">
        <v>66</v>
      </c>
      <c r="C22" s="5" t="s">
        <v>58</v>
      </c>
      <c r="D22" s="3" t="s">
        <v>35</v>
      </c>
      <c r="E22" s="3" t="s">
        <v>43</v>
      </c>
    </row>
    <row r="23" spans="1:5" ht="15.6">
      <c r="A23" s="3">
        <v>2038</v>
      </c>
      <c r="B23" s="3" t="s">
        <v>66</v>
      </c>
      <c r="C23" s="5" t="s">
        <v>58</v>
      </c>
      <c r="D23" s="3" t="s">
        <v>35</v>
      </c>
      <c r="E23" s="3" t="s">
        <v>43</v>
      </c>
    </row>
    <row r="24" spans="1:5" ht="15.6">
      <c r="A24" s="3">
        <v>2039</v>
      </c>
      <c r="B24" s="3" t="s">
        <v>66</v>
      </c>
      <c r="C24" s="5" t="s">
        <v>58</v>
      </c>
      <c r="D24" s="3" t="s">
        <v>35</v>
      </c>
      <c r="E24" s="3" t="s">
        <v>43</v>
      </c>
    </row>
    <row r="25" spans="1:5" ht="15.6">
      <c r="A25" s="3">
        <v>2040</v>
      </c>
      <c r="B25" s="3" t="s">
        <v>66</v>
      </c>
      <c r="C25" s="5" t="s">
        <v>58</v>
      </c>
      <c r="D25" s="3" t="s">
        <v>35</v>
      </c>
      <c r="E25" s="3" t="s">
        <v>43</v>
      </c>
    </row>
    <row r="26" spans="1:5" ht="15.6">
      <c r="A26" s="3">
        <v>2041</v>
      </c>
      <c r="B26" s="3" t="s">
        <v>66</v>
      </c>
      <c r="C26" s="5" t="s">
        <v>58</v>
      </c>
      <c r="D26" s="3" t="s">
        <v>35</v>
      </c>
      <c r="E26" s="3" t="s">
        <v>43</v>
      </c>
    </row>
    <row r="27" spans="1:5" ht="15.6">
      <c r="A27" s="3">
        <v>2042</v>
      </c>
      <c r="B27" s="3" t="s">
        <v>66</v>
      </c>
      <c r="C27" s="5" t="s">
        <v>58</v>
      </c>
      <c r="D27" s="3" t="s">
        <v>35</v>
      </c>
      <c r="E27" s="3" t="s">
        <v>43</v>
      </c>
    </row>
    <row r="28" spans="1:5" ht="15.6">
      <c r="A28" s="3">
        <v>2043</v>
      </c>
      <c r="B28" s="3" t="s">
        <v>66</v>
      </c>
      <c r="C28" s="5" t="s">
        <v>58</v>
      </c>
      <c r="D28" s="3" t="s">
        <v>35</v>
      </c>
      <c r="E28" s="3" t="s">
        <v>43</v>
      </c>
    </row>
    <row r="29" spans="1:5" ht="15.6">
      <c r="A29" s="3">
        <v>2044</v>
      </c>
      <c r="B29" s="3" t="s">
        <v>66</v>
      </c>
      <c r="C29" s="5" t="s">
        <v>58</v>
      </c>
      <c r="D29" s="3" t="s">
        <v>35</v>
      </c>
      <c r="E29" s="3" t="s">
        <v>43</v>
      </c>
    </row>
    <row r="30" spans="1:5" ht="15.6">
      <c r="A30" s="3">
        <v>2045</v>
      </c>
      <c r="B30" s="3" t="s">
        <v>66</v>
      </c>
      <c r="C30" s="5" t="s">
        <v>58</v>
      </c>
      <c r="D30" s="3" t="s">
        <v>35</v>
      </c>
      <c r="E30" s="3" t="s">
        <v>43</v>
      </c>
    </row>
    <row r="31" spans="1:5" ht="15.6">
      <c r="A31" s="3">
        <v>2046</v>
      </c>
      <c r="B31" s="3" t="s">
        <v>66</v>
      </c>
      <c r="C31" s="5" t="s">
        <v>58</v>
      </c>
      <c r="D31" s="3" t="s">
        <v>35</v>
      </c>
      <c r="E31" s="3" t="s">
        <v>43</v>
      </c>
    </row>
    <row r="32" spans="1:5" ht="15.6">
      <c r="A32" s="3">
        <v>2047</v>
      </c>
      <c r="B32" s="3" t="s">
        <v>66</v>
      </c>
      <c r="C32" s="5" t="s">
        <v>58</v>
      </c>
      <c r="D32" s="3" t="s">
        <v>35</v>
      </c>
      <c r="E32" s="3" t="s">
        <v>43</v>
      </c>
    </row>
    <row r="33" spans="1:14" ht="15.6">
      <c r="A33" s="3">
        <v>2048</v>
      </c>
      <c r="B33" s="3" t="s">
        <v>66</v>
      </c>
      <c r="C33" s="5" t="s">
        <v>58</v>
      </c>
      <c r="D33" s="3" t="s">
        <v>35</v>
      </c>
      <c r="E33" s="3" t="s">
        <v>43</v>
      </c>
    </row>
    <row r="34" spans="1:14" ht="15.6">
      <c r="A34" s="3">
        <v>2049</v>
      </c>
      <c r="B34" s="3" t="s">
        <v>66</v>
      </c>
      <c r="C34" s="5" t="s">
        <v>58</v>
      </c>
      <c r="D34" s="3" t="s">
        <v>35</v>
      </c>
      <c r="E34" s="3" t="s">
        <v>43</v>
      </c>
    </row>
    <row r="35" spans="1:14" ht="15.6">
      <c r="A35" s="3">
        <v>2050</v>
      </c>
      <c r="B35" s="3" t="s">
        <v>66</v>
      </c>
      <c r="C35" s="5" t="s">
        <v>58</v>
      </c>
      <c r="D35" s="3" t="s">
        <v>35</v>
      </c>
      <c r="E35" s="3" t="s">
        <v>43</v>
      </c>
    </row>
    <row r="36" spans="1:14" ht="15.6">
      <c r="A36" s="3">
        <v>2051</v>
      </c>
      <c r="B36" s="3" t="s">
        <v>66</v>
      </c>
      <c r="C36" s="5" t="s">
        <v>58</v>
      </c>
      <c r="D36" s="3" t="s">
        <v>35</v>
      </c>
      <c r="E36" s="3" t="s">
        <v>43</v>
      </c>
    </row>
    <row r="37" spans="1:14" ht="15.6">
      <c r="A37" s="3">
        <v>2052</v>
      </c>
      <c r="B37" s="3" t="s">
        <v>66</v>
      </c>
      <c r="C37" s="5" t="s">
        <v>58</v>
      </c>
      <c r="D37" s="3" t="s">
        <v>35</v>
      </c>
      <c r="E37" s="3" t="s">
        <v>43</v>
      </c>
    </row>
    <row r="38" spans="1:14" ht="15.6">
      <c r="A38" s="3">
        <v>2053</v>
      </c>
      <c r="B38" s="3" t="s">
        <v>66</v>
      </c>
      <c r="C38" s="5" t="s">
        <v>58</v>
      </c>
      <c r="D38" s="3" t="s">
        <v>35</v>
      </c>
      <c r="E38" s="3" t="s">
        <v>43</v>
      </c>
    </row>
    <row r="39" spans="1:14" ht="15.6">
      <c r="A39" s="3">
        <v>2054</v>
      </c>
      <c r="B39" s="3" t="s">
        <v>66</v>
      </c>
      <c r="C39" s="5" t="s">
        <v>58</v>
      </c>
      <c r="D39" s="3" t="s">
        <v>35</v>
      </c>
      <c r="E39" s="3" t="s">
        <v>43</v>
      </c>
    </row>
    <row r="40" spans="1:14" ht="15.6">
      <c r="A40" s="3">
        <v>2055</v>
      </c>
      <c r="B40" s="3" t="s">
        <v>66</v>
      </c>
      <c r="C40" s="5" t="s">
        <v>58</v>
      </c>
      <c r="D40" s="3" t="s">
        <v>35</v>
      </c>
      <c r="E40" s="3" t="s">
        <v>43</v>
      </c>
    </row>
    <row r="41" spans="1:14" ht="15.6">
      <c r="A41" s="3">
        <v>2056</v>
      </c>
      <c r="B41" s="3" t="s">
        <v>66</v>
      </c>
      <c r="C41" s="5" t="s">
        <v>58</v>
      </c>
      <c r="D41" s="3" t="s">
        <v>35</v>
      </c>
      <c r="E41" s="3" t="s">
        <v>43</v>
      </c>
    </row>
    <row r="42" spans="1:14" ht="15.6">
      <c r="A42" s="3">
        <v>2057</v>
      </c>
      <c r="B42" s="3" t="s">
        <v>66</v>
      </c>
      <c r="C42" s="5" t="s">
        <v>58</v>
      </c>
      <c r="D42" s="3" t="s">
        <v>35</v>
      </c>
      <c r="E42" s="3" t="s">
        <v>43</v>
      </c>
    </row>
    <row r="43" spans="1:14" ht="15.6">
      <c r="A43" s="3">
        <v>2058</v>
      </c>
      <c r="B43" s="3" t="s">
        <v>66</v>
      </c>
      <c r="C43" s="5" t="s">
        <v>58</v>
      </c>
      <c r="D43" s="3" t="s">
        <v>35</v>
      </c>
      <c r="E43" s="3" t="s">
        <v>43</v>
      </c>
    </row>
    <row r="44" spans="1:14" ht="15.6">
      <c r="A44" s="3">
        <v>2059</v>
      </c>
      <c r="B44" s="3" t="s">
        <v>66</v>
      </c>
      <c r="C44" s="5" t="s">
        <v>58</v>
      </c>
      <c r="D44" s="3" t="s">
        <v>35</v>
      </c>
      <c r="E44" s="3" t="s">
        <v>43</v>
      </c>
    </row>
    <row r="45" spans="1:14" ht="15.6">
      <c r="A45" s="3">
        <v>2060</v>
      </c>
      <c r="B45" s="3" t="s">
        <v>66</v>
      </c>
      <c r="C45" s="5" t="s">
        <v>58</v>
      </c>
      <c r="D45" s="3" t="s">
        <v>35</v>
      </c>
      <c r="E45" s="3" t="s">
        <v>43</v>
      </c>
    </row>
    <row r="48" spans="1:14" ht="31.2">
      <c r="A48" s="194" t="s">
        <v>67</v>
      </c>
      <c r="B48" s="195"/>
      <c r="C48" s="196"/>
      <c r="D48" s="2" t="s">
        <v>20</v>
      </c>
      <c r="E48" s="194" t="s">
        <v>68</v>
      </c>
      <c r="F48" s="195"/>
      <c r="G48" s="196"/>
      <c r="H48" s="194" t="s">
        <v>67</v>
      </c>
      <c r="I48" s="195"/>
      <c r="J48" s="196"/>
      <c r="K48" s="2" t="s">
        <v>20</v>
      </c>
      <c r="L48" s="194" t="s">
        <v>68</v>
      </c>
      <c r="M48" s="195"/>
      <c r="N48" s="196"/>
    </row>
    <row r="49" spans="1:14" ht="15.6">
      <c r="A49" s="2" t="s">
        <v>44</v>
      </c>
      <c r="B49" s="2" t="s">
        <v>44</v>
      </c>
      <c r="C49" s="2" t="s">
        <v>44</v>
      </c>
      <c r="D49" s="2" t="s">
        <v>44</v>
      </c>
      <c r="E49" s="2" t="s">
        <v>44</v>
      </c>
      <c r="F49" s="2" t="s">
        <v>44</v>
      </c>
      <c r="G49" s="2"/>
      <c r="H49" s="2" t="s">
        <v>13</v>
      </c>
      <c r="I49" s="2" t="s">
        <v>13</v>
      </c>
      <c r="J49" s="2"/>
      <c r="K49" s="2" t="s">
        <v>13</v>
      </c>
      <c r="L49" s="2" t="s">
        <v>13</v>
      </c>
      <c r="M49" s="2" t="s">
        <v>13</v>
      </c>
      <c r="N49" s="1"/>
    </row>
    <row r="50" spans="1:14" ht="15.6">
      <c r="A50" s="3" t="s">
        <v>5</v>
      </c>
      <c r="B50" s="3" t="s">
        <v>4</v>
      </c>
      <c r="C50" s="3"/>
      <c r="D50" s="3"/>
      <c r="E50" s="3" t="s">
        <v>5</v>
      </c>
      <c r="F50" s="3" t="s">
        <v>4</v>
      </c>
      <c r="G50" s="3"/>
      <c r="H50" s="3" t="s">
        <v>5</v>
      </c>
      <c r="I50" s="3" t="s">
        <v>4</v>
      </c>
      <c r="J50" s="3"/>
      <c r="K50" s="3"/>
      <c r="L50" s="3" t="s">
        <v>5</v>
      </c>
      <c r="M50" s="3" t="s">
        <v>4</v>
      </c>
      <c r="N50" s="1"/>
    </row>
    <row r="51" spans="1:14" ht="31.2">
      <c r="A51" s="3">
        <v>1</v>
      </c>
      <c r="B51" s="3">
        <v>1961</v>
      </c>
      <c r="C51" s="6">
        <f>DATE(B51,A51,1)</f>
        <v>22282</v>
      </c>
      <c r="D51" s="3" t="s">
        <v>167</v>
      </c>
      <c r="E51" s="3">
        <v>5</v>
      </c>
      <c r="F51" s="3">
        <v>2021</v>
      </c>
      <c r="G51" s="6">
        <f>DATE(F51,E51,1)</f>
        <v>44317</v>
      </c>
      <c r="H51" s="197" t="s">
        <v>69</v>
      </c>
      <c r="I51" s="198"/>
      <c r="J51" s="198"/>
      <c r="K51" s="198"/>
      <c r="L51" s="198"/>
      <c r="M51" s="198"/>
      <c r="N51" s="199"/>
    </row>
    <row r="52" spans="1:14" ht="31.2">
      <c r="A52" s="3">
        <v>2</v>
      </c>
      <c r="B52" s="3">
        <v>1961</v>
      </c>
      <c r="C52" s="6">
        <f t="shared" ref="C52:C115" si="0">DATE(B52,A52,1)</f>
        <v>22313</v>
      </c>
      <c r="D52" s="3" t="s">
        <v>167</v>
      </c>
      <c r="E52" s="3">
        <v>6</v>
      </c>
      <c r="F52" s="3">
        <v>2021</v>
      </c>
      <c r="G52" s="6">
        <f t="shared" ref="G52:G115" si="1">DATE(F52,E52,1)</f>
        <v>44348</v>
      </c>
      <c r="H52" s="200"/>
      <c r="I52" s="201"/>
      <c r="J52" s="201"/>
      <c r="K52" s="201"/>
      <c r="L52" s="201"/>
      <c r="M52" s="201"/>
      <c r="N52" s="202"/>
    </row>
    <row r="53" spans="1:14" ht="31.2">
      <c r="A53" s="3">
        <v>3</v>
      </c>
      <c r="B53" s="3">
        <v>1961</v>
      </c>
      <c r="C53" s="6">
        <f t="shared" si="0"/>
        <v>22341</v>
      </c>
      <c r="D53" s="3" t="s">
        <v>167</v>
      </c>
      <c r="E53" s="3">
        <v>7</v>
      </c>
      <c r="F53" s="3">
        <v>2021</v>
      </c>
      <c r="G53" s="6">
        <f t="shared" si="1"/>
        <v>44378</v>
      </c>
      <c r="H53" s="200"/>
      <c r="I53" s="201"/>
      <c r="J53" s="201"/>
      <c r="K53" s="201"/>
      <c r="L53" s="201"/>
      <c r="M53" s="201"/>
      <c r="N53" s="202"/>
    </row>
    <row r="54" spans="1:14" ht="31.2">
      <c r="A54" s="3">
        <v>4</v>
      </c>
      <c r="B54" s="3">
        <v>1961</v>
      </c>
      <c r="C54" s="6">
        <f t="shared" si="0"/>
        <v>22372</v>
      </c>
      <c r="D54" s="3" t="s">
        <v>167</v>
      </c>
      <c r="E54" s="3">
        <v>8</v>
      </c>
      <c r="F54" s="3">
        <v>2021</v>
      </c>
      <c r="G54" s="6">
        <f t="shared" si="1"/>
        <v>44409</v>
      </c>
      <c r="H54" s="200"/>
      <c r="I54" s="201"/>
      <c r="J54" s="201"/>
      <c r="K54" s="201"/>
      <c r="L54" s="201"/>
      <c r="M54" s="201"/>
      <c r="N54" s="202"/>
    </row>
    <row r="55" spans="1:14" ht="31.2">
      <c r="A55" s="3">
        <v>5</v>
      </c>
      <c r="B55" s="3">
        <v>1961</v>
      </c>
      <c r="C55" s="6">
        <f t="shared" si="0"/>
        <v>22402</v>
      </c>
      <c r="D55" s="3" t="s">
        <v>167</v>
      </c>
      <c r="E55" s="3">
        <v>9</v>
      </c>
      <c r="F55" s="3">
        <v>2021</v>
      </c>
      <c r="G55" s="6">
        <f t="shared" si="1"/>
        <v>44440</v>
      </c>
      <c r="H55" s="200"/>
      <c r="I55" s="201"/>
      <c r="J55" s="201"/>
      <c r="K55" s="201"/>
      <c r="L55" s="201"/>
      <c r="M55" s="201"/>
      <c r="N55" s="202"/>
    </row>
    <row r="56" spans="1:14" ht="31.2">
      <c r="A56" s="3">
        <v>6</v>
      </c>
      <c r="B56" s="3">
        <v>1961</v>
      </c>
      <c r="C56" s="6">
        <f t="shared" si="0"/>
        <v>22433</v>
      </c>
      <c r="D56" s="3" t="s">
        <v>167</v>
      </c>
      <c r="E56" s="3">
        <v>10</v>
      </c>
      <c r="F56" s="3">
        <v>2021</v>
      </c>
      <c r="G56" s="6">
        <f t="shared" si="1"/>
        <v>44470</v>
      </c>
      <c r="H56" s="200"/>
      <c r="I56" s="201"/>
      <c r="J56" s="201"/>
      <c r="K56" s="201"/>
      <c r="L56" s="201"/>
      <c r="M56" s="201"/>
      <c r="N56" s="202"/>
    </row>
    <row r="57" spans="1:14" ht="31.2">
      <c r="A57" s="3">
        <v>7</v>
      </c>
      <c r="B57" s="3">
        <v>1961</v>
      </c>
      <c r="C57" s="6">
        <f t="shared" si="0"/>
        <v>22463</v>
      </c>
      <c r="D57" s="3" t="s">
        <v>167</v>
      </c>
      <c r="E57" s="3">
        <v>11</v>
      </c>
      <c r="F57" s="3">
        <v>2021</v>
      </c>
      <c r="G57" s="6">
        <f t="shared" si="1"/>
        <v>44501</v>
      </c>
      <c r="H57" s="200"/>
      <c r="I57" s="201"/>
      <c r="J57" s="201"/>
      <c r="K57" s="201"/>
      <c r="L57" s="201"/>
      <c r="M57" s="201"/>
      <c r="N57" s="202"/>
    </row>
    <row r="58" spans="1:14" ht="31.2">
      <c r="A58" s="3">
        <v>8</v>
      </c>
      <c r="B58" s="3">
        <v>1961</v>
      </c>
      <c r="C58" s="6">
        <f t="shared" si="0"/>
        <v>22494</v>
      </c>
      <c r="D58" s="3" t="s">
        <v>167</v>
      </c>
      <c r="E58" s="3">
        <v>12</v>
      </c>
      <c r="F58" s="3">
        <v>2021</v>
      </c>
      <c r="G58" s="6">
        <f t="shared" si="1"/>
        <v>44531</v>
      </c>
      <c r="H58" s="200"/>
      <c r="I58" s="201"/>
      <c r="J58" s="201"/>
      <c r="K58" s="201"/>
      <c r="L58" s="201"/>
      <c r="M58" s="201"/>
      <c r="N58" s="202"/>
    </row>
    <row r="59" spans="1:14" ht="31.2">
      <c r="A59" s="3">
        <v>9</v>
      </c>
      <c r="B59" s="3">
        <v>1961</v>
      </c>
      <c r="C59" s="6">
        <f t="shared" si="0"/>
        <v>22525</v>
      </c>
      <c r="D59" s="3" t="s">
        <v>167</v>
      </c>
      <c r="E59" s="2">
        <v>1</v>
      </c>
      <c r="F59" s="3">
        <v>2022</v>
      </c>
      <c r="G59" s="6">
        <f t="shared" si="1"/>
        <v>44562</v>
      </c>
      <c r="H59" s="200"/>
      <c r="I59" s="201"/>
      <c r="J59" s="201"/>
      <c r="K59" s="201"/>
      <c r="L59" s="201"/>
      <c r="M59" s="201"/>
      <c r="N59" s="202"/>
    </row>
    <row r="60" spans="1:14" ht="31.2">
      <c r="A60" s="3">
        <v>10</v>
      </c>
      <c r="B60" s="3">
        <v>1961</v>
      </c>
      <c r="C60" s="6">
        <f t="shared" si="0"/>
        <v>22555</v>
      </c>
      <c r="D60" s="3" t="s">
        <v>168</v>
      </c>
      <c r="E60" s="3">
        <v>5</v>
      </c>
      <c r="F60" s="3">
        <v>2022</v>
      </c>
      <c r="G60" s="6">
        <f t="shared" si="1"/>
        <v>44682</v>
      </c>
      <c r="H60" s="200"/>
      <c r="I60" s="201"/>
      <c r="J60" s="201"/>
      <c r="K60" s="201"/>
      <c r="L60" s="201"/>
      <c r="M60" s="201"/>
      <c r="N60" s="202"/>
    </row>
    <row r="61" spans="1:14" ht="31.2">
      <c r="A61" s="3">
        <v>11</v>
      </c>
      <c r="B61" s="3">
        <v>1961</v>
      </c>
      <c r="C61" s="6">
        <f t="shared" si="0"/>
        <v>22586</v>
      </c>
      <c r="D61" s="3" t="s">
        <v>168</v>
      </c>
      <c r="E61" s="3">
        <v>6</v>
      </c>
      <c r="F61" s="3">
        <v>2022</v>
      </c>
      <c r="G61" s="6">
        <f t="shared" si="1"/>
        <v>44713</v>
      </c>
      <c r="H61" s="200"/>
      <c r="I61" s="201"/>
      <c r="J61" s="201"/>
      <c r="K61" s="201"/>
      <c r="L61" s="201"/>
      <c r="M61" s="201"/>
      <c r="N61" s="202"/>
    </row>
    <row r="62" spans="1:14" ht="31.2">
      <c r="A62" s="3">
        <v>12</v>
      </c>
      <c r="B62" s="3">
        <v>1961</v>
      </c>
      <c r="C62" s="6">
        <f t="shared" si="0"/>
        <v>22616</v>
      </c>
      <c r="D62" s="3" t="s">
        <v>168</v>
      </c>
      <c r="E62" s="3">
        <v>7</v>
      </c>
      <c r="F62" s="3">
        <v>2022</v>
      </c>
      <c r="G62" s="6">
        <f t="shared" si="1"/>
        <v>44743</v>
      </c>
      <c r="H62" s="200"/>
      <c r="I62" s="201"/>
      <c r="J62" s="201"/>
      <c r="K62" s="201"/>
      <c r="L62" s="201"/>
      <c r="M62" s="201"/>
      <c r="N62" s="202"/>
    </row>
    <row r="63" spans="1:14" ht="31.2">
      <c r="A63" s="3">
        <v>1</v>
      </c>
      <c r="B63" s="3">
        <v>1962</v>
      </c>
      <c r="C63" s="6">
        <f t="shared" si="0"/>
        <v>22647</v>
      </c>
      <c r="D63" s="3" t="s">
        <v>168</v>
      </c>
      <c r="E63" s="3">
        <v>8</v>
      </c>
      <c r="F63" s="3">
        <v>2022</v>
      </c>
      <c r="G63" s="6">
        <f t="shared" si="1"/>
        <v>44774</v>
      </c>
      <c r="H63" s="200"/>
      <c r="I63" s="201"/>
      <c r="J63" s="201"/>
      <c r="K63" s="201"/>
      <c r="L63" s="201"/>
      <c r="M63" s="201"/>
      <c r="N63" s="202"/>
    </row>
    <row r="64" spans="1:14" ht="31.2">
      <c r="A64" s="3">
        <v>2</v>
      </c>
      <c r="B64" s="3">
        <v>1962</v>
      </c>
      <c r="C64" s="6">
        <f t="shared" si="0"/>
        <v>22678</v>
      </c>
      <c r="D64" s="3" t="s">
        <v>168</v>
      </c>
      <c r="E64" s="3">
        <v>9</v>
      </c>
      <c r="F64" s="3">
        <v>2022</v>
      </c>
      <c r="G64" s="6">
        <f t="shared" si="1"/>
        <v>44805</v>
      </c>
      <c r="H64" s="200"/>
      <c r="I64" s="201"/>
      <c r="J64" s="201"/>
      <c r="K64" s="201"/>
      <c r="L64" s="201"/>
      <c r="M64" s="201"/>
      <c r="N64" s="202"/>
    </row>
    <row r="65" spans="1:14" ht="31.2">
      <c r="A65" s="3">
        <v>3</v>
      </c>
      <c r="B65" s="3">
        <v>1962</v>
      </c>
      <c r="C65" s="6">
        <f t="shared" si="0"/>
        <v>22706</v>
      </c>
      <c r="D65" s="3" t="s">
        <v>168</v>
      </c>
      <c r="E65" s="3">
        <v>10</v>
      </c>
      <c r="F65" s="3">
        <v>2022</v>
      </c>
      <c r="G65" s="6">
        <f t="shared" si="1"/>
        <v>44835</v>
      </c>
      <c r="H65" s="200"/>
      <c r="I65" s="201"/>
      <c r="J65" s="201"/>
      <c r="K65" s="201"/>
      <c r="L65" s="201"/>
      <c r="M65" s="201"/>
      <c r="N65" s="202"/>
    </row>
    <row r="66" spans="1:14" ht="31.2">
      <c r="A66" s="3">
        <v>4</v>
      </c>
      <c r="B66" s="3">
        <v>1962</v>
      </c>
      <c r="C66" s="6">
        <f t="shared" si="0"/>
        <v>22737</v>
      </c>
      <c r="D66" s="3" t="s">
        <v>168</v>
      </c>
      <c r="E66" s="3">
        <v>11</v>
      </c>
      <c r="F66" s="3">
        <v>2022</v>
      </c>
      <c r="G66" s="6">
        <f t="shared" si="1"/>
        <v>44866</v>
      </c>
      <c r="H66" s="200"/>
      <c r="I66" s="201"/>
      <c r="J66" s="201"/>
      <c r="K66" s="201"/>
      <c r="L66" s="201"/>
      <c r="M66" s="201"/>
      <c r="N66" s="202"/>
    </row>
    <row r="67" spans="1:14" ht="31.2">
      <c r="A67" s="3">
        <v>5</v>
      </c>
      <c r="B67" s="3">
        <v>1962</v>
      </c>
      <c r="C67" s="6">
        <f t="shared" si="0"/>
        <v>22767</v>
      </c>
      <c r="D67" s="3" t="s">
        <v>168</v>
      </c>
      <c r="E67" s="3">
        <v>12</v>
      </c>
      <c r="F67" s="3">
        <v>2022</v>
      </c>
      <c r="G67" s="6">
        <f t="shared" si="1"/>
        <v>44896</v>
      </c>
      <c r="H67" s="200"/>
      <c r="I67" s="201"/>
      <c r="J67" s="201"/>
      <c r="K67" s="201"/>
      <c r="L67" s="201"/>
      <c r="M67" s="201"/>
      <c r="N67" s="202"/>
    </row>
    <row r="68" spans="1:14" ht="31.2">
      <c r="A68" s="3">
        <v>6</v>
      </c>
      <c r="B68" s="3">
        <v>1962</v>
      </c>
      <c r="C68" s="6">
        <f t="shared" si="0"/>
        <v>22798</v>
      </c>
      <c r="D68" s="3" t="s">
        <v>168</v>
      </c>
      <c r="E68" s="2">
        <v>1</v>
      </c>
      <c r="F68" s="3">
        <v>2023</v>
      </c>
      <c r="G68" s="6">
        <f t="shared" si="1"/>
        <v>44927</v>
      </c>
      <c r="H68" s="200"/>
      <c r="I68" s="201"/>
      <c r="J68" s="201"/>
      <c r="K68" s="201"/>
      <c r="L68" s="201"/>
      <c r="M68" s="201"/>
      <c r="N68" s="202"/>
    </row>
    <row r="69" spans="1:14" ht="31.2">
      <c r="A69" s="3">
        <v>7</v>
      </c>
      <c r="B69" s="3">
        <v>1962</v>
      </c>
      <c r="C69" s="6">
        <f t="shared" si="0"/>
        <v>22828</v>
      </c>
      <c r="D69" s="3" t="s">
        <v>169</v>
      </c>
      <c r="E69" s="3">
        <v>5</v>
      </c>
      <c r="F69" s="3">
        <v>2023</v>
      </c>
      <c r="G69" s="6">
        <f t="shared" si="1"/>
        <v>45047</v>
      </c>
      <c r="H69" s="200"/>
      <c r="I69" s="201"/>
      <c r="J69" s="201"/>
      <c r="K69" s="201"/>
      <c r="L69" s="201"/>
      <c r="M69" s="201"/>
      <c r="N69" s="202"/>
    </row>
    <row r="70" spans="1:14" ht="31.2">
      <c r="A70" s="3">
        <v>8</v>
      </c>
      <c r="B70" s="3">
        <v>1962</v>
      </c>
      <c r="C70" s="6">
        <f t="shared" si="0"/>
        <v>22859</v>
      </c>
      <c r="D70" s="3" t="s">
        <v>169</v>
      </c>
      <c r="E70" s="3">
        <v>6</v>
      </c>
      <c r="F70" s="3">
        <v>2023</v>
      </c>
      <c r="G70" s="6">
        <f t="shared" si="1"/>
        <v>45078</v>
      </c>
      <c r="H70" s="200"/>
      <c r="I70" s="201"/>
      <c r="J70" s="201"/>
      <c r="K70" s="201"/>
      <c r="L70" s="201"/>
      <c r="M70" s="201"/>
      <c r="N70" s="202"/>
    </row>
    <row r="71" spans="1:14" ht="31.2">
      <c r="A71" s="3">
        <v>9</v>
      </c>
      <c r="B71" s="3">
        <v>1962</v>
      </c>
      <c r="C71" s="6">
        <f t="shared" si="0"/>
        <v>22890</v>
      </c>
      <c r="D71" s="3" t="s">
        <v>169</v>
      </c>
      <c r="E71" s="3">
        <v>7</v>
      </c>
      <c r="F71" s="3">
        <v>2023</v>
      </c>
      <c r="G71" s="6">
        <f t="shared" si="1"/>
        <v>45108</v>
      </c>
      <c r="H71" s="200"/>
      <c r="I71" s="201"/>
      <c r="J71" s="201"/>
      <c r="K71" s="201"/>
      <c r="L71" s="201"/>
      <c r="M71" s="201"/>
      <c r="N71" s="202"/>
    </row>
    <row r="72" spans="1:14" ht="31.2">
      <c r="A72" s="3">
        <v>10</v>
      </c>
      <c r="B72" s="3">
        <v>1962</v>
      </c>
      <c r="C72" s="6">
        <f t="shared" si="0"/>
        <v>22920</v>
      </c>
      <c r="D72" s="3" t="s">
        <v>169</v>
      </c>
      <c r="E72" s="3">
        <v>8</v>
      </c>
      <c r="F72" s="3">
        <v>2023</v>
      </c>
      <c r="G72" s="6">
        <f t="shared" si="1"/>
        <v>45139</v>
      </c>
      <c r="H72" s="200"/>
      <c r="I72" s="201"/>
      <c r="J72" s="201"/>
      <c r="K72" s="201"/>
      <c r="L72" s="201"/>
      <c r="M72" s="201"/>
      <c r="N72" s="202"/>
    </row>
    <row r="73" spans="1:14" ht="31.2">
      <c r="A73" s="3">
        <v>11</v>
      </c>
      <c r="B73" s="3">
        <v>1962</v>
      </c>
      <c r="C73" s="6">
        <f t="shared" si="0"/>
        <v>22951</v>
      </c>
      <c r="D73" s="3" t="s">
        <v>169</v>
      </c>
      <c r="E73" s="3">
        <v>9</v>
      </c>
      <c r="F73" s="3">
        <v>2023</v>
      </c>
      <c r="G73" s="6">
        <f t="shared" si="1"/>
        <v>45170</v>
      </c>
      <c r="H73" s="200"/>
      <c r="I73" s="201"/>
      <c r="J73" s="201"/>
      <c r="K73" s="201"/>
      <c r="L73" s="201"/>
      <c r="M73" s="201"/>
      <c r="N73" s="202"/>
    </row>
    <row r="74" spans="1:14" ht="31.2">
      <c r="A74" s="3">
        <v>12</v>
      </c>
      <c r="B74" s="3">
        <v>1962</v>
      </c>
      <c r="C74" s="6">
        <f t="shared" si="0"/>
        <v>22981</v>
      </c>
      <c r="D74" s="3" t="s">
        <v>169</v>
      </c>
      <c r="E74" s="3">
        <v>10</v>
      </c>
      <c r="F74" s="3">
        <v>2023</v>
      </c>
      <c r="G74" s="6">
        <f t="shared" si="1"/>
        <v>45200</v>
      </c>
      <c r="H74" s="200"/>
      <c r="I74" s="201"/>
      <c r="J74" s="201"/>
      <c r="K74" s="201"/>
      <c r="L74" s="201"/>
      <c r="M74" s="201"/>
      <c r="N74" s="202"/>
    </row>
    <row r="75" spans="1:14" ht="31.2">
      <c r="A75" s="3">
        <v>1</v>
      </c>
      <c r="B75" s="3">
        <v>1963</v>
      </c>
      <c r="C75" s="6">
        <f t="shared" si="0"/>
        <v>23012</v>
      </c>
      <c r="D75" s="3" t="s">
        <v>169</v>
      </c>
      <c r="E75" s="3">
        <v>11</v>
      </c>
      <c r="F75" s="3">
        <v>2023</v>
      </c>
      <c r="G75" s="6">
        <f t="shared" si="1"/>
        <v>45231</v>
      </c>
      <c r="H75" s="200"/>
      <c r="I75" s="201"/>
      <c r="J75" s="201"/>
      <c r="K75" s="201"/>
      <c r="L75" s="201"/>
      <c r="M75" s="201"/>
      <c r="N75" s="202"/>
    </row>
    <row r="76" spans="1:14" ht="31.2">
      <c r="A76" s="3">
        <v>2</v>
      </c>
      <c r="B76" s="3">
        <v>1963</v>
      </c>
      <c r="C76" s="6">
        <f t="shared" si="0"/>
        <v>23043</v>
      </c>
      <c r="D76" s="3" t="s">
        <v>169</v>
      </c>
      <c r="E76" s="3">
        <v>12</v>
      </c>
      <c r="F76" s="3">
        <v>2023</v>
      </c>
      <c r="G76" s="6">
        <f t="shared" si="1"/>
        <v>45261</v>
      </c>
      <c r="H76" s="200"/>
      <c r="I76" s="201"/>
      <c r="J76" s="201"/>
      <c r="K76" s="201"/>
      <c r="L76" s="201"/>
      <c r="M76" s="201"/>
      <c r="N76" s="202"/>
    </row>
    <row r="77" spans="1:14" ht="31.2">
      <c r="A77" s="3">
        <v>3</v>
      </c>
      <c r="B77" s="3">
        <v>1963</v>
      </c>
      <c r="C77" s="6">
        <f t="shared" si="0"/>
        <v>23071</v>
      </c>
      <c r="D77" s="3" t="s">
        <v>169</v>
      </c>
      <c r="E77" s="2">
        <v>1</v>
      </c>
      <c r="F77" s="3">
        <v>2024</v>
      </c>
      <c r="G77" s="6">
        <f t="shared" si="1"/>
        <v>45292</v>
      </c>
      <c r="H77" s="200"/>
      <c r="I77" s="201"/>
      <c r="J77" s="201"/>
      <c r="K77" s="201"/>
      <c r="L77" s="201"/>
      <c r="M77" s="201"/>
      <c r="N77" s="202"/>
    </row>
    <row r="78" spans="1:14" ht="15.6">
      <c r="A78" s="3">
        <v>4</v>
      </c>
      <c r="B78" s="3">
        <v>1963</v>
      </c>
      <c r="C78" s="6">
        <f t="shared" si="0"/>
        <v>23102</v>
      </c>
      <c r="D78" s="3" t="s">
        <v>27</v>
      </c>
      <c r="E78" s="3">
        <v>5</v>
      </c>
      <c r="F78" s="3">
        <v>2024</v>
      </c>
      <c r="G78" s="6">
        <f t="shared" si="1"/>
        <v>45413</v>
      </c>
      <c r="H78" s="200"/>
      <c r="I78" s="201"/>
      <c r="J78" s="201"/>
      <c r="K78" s="201"/>
      <c r="L78" s="201"/>
      <c r="M78" s="201"/>
      <c r="N78" s="202"/>
    </row>
    <row r="79" spans="1:14" ht="15.6">
      <c r="A79" s="3">
        <v>5</v>
      </c>
      <c r="B79" s="3">
        <v>1963</v>
      </c>
      <c r="C79" s="6">
        <f t="shared" si="0"/>
        <v>23132</v>
      </c>
      <c r="D79" s="3" t="s">
        <v>27</v>
      </c>
      <c r="E79" s="3">
        <v>6</v>
      </c>
      <c r="F79" s="3">
        <v>2024</v>
      </c>
      <c r="G79" s="6">
        <f t="shared" si="1"/>
        <v>45444</v>
      </c>
      <c r="H79" s="200"/>
      <c r="I79" s="201"/>
      <c r="J79" s="201"/>
      <c r="K79" s="201"/>
      <c r="L79" s="201"/>
      <c r="M79" s="201"/>
      <c r="N79" s="202"/>
    </row>
    <row r="80" spans="1:14" ht="15.6">
      <c r="A80" s="3">
        <v>6</v>
      </c>
      <c r="B80" s="3">
        <v>1963</v>
      </c>
      <c r="C80" s="6">
        <f t="shared" si="0"/>
        <v>23163</v>
      </c>
      <c r="D80" s="3" t="s">
        <v>27</v>
      </c>
      <c r="E80" s="3">
        <v>7</v>
      </c>
      <c r="F80" s="3">
        <v>2024</v>
      </c>
      <c r="G80" s="6">
        <f t="shared" si="1"/>
        <v>45474</v>
      </c>
      <c r="H80" s="200"/>
      <c r="I80" s="201"/>
      <c r="J80" s="201"/>
      <c r="K80" s="201"/>
      <c r="L80" s="201"/>
      <c r="M80" s="201"/>
      <c r="N80" s="202"/>
    </row>
    <row r="81" spans="1:14" ht="15.6">
      <c r="A81" s="3">
        <v>7</v>
      </c>
      <c r="B81" s="3">
        <v>1963</v>
      </c>
      <c r="C81" s="6">
        <f t="shared" si="0"/>
        <v>23193</v>
      </c>
      <c r="D81" s="3" t="s">
        <v>27</v>
      </c>
      <c r="E81" s="3">
        <v>8</v>
      </c>
      <c r="F81" s="3">
        <v>2024</v>
      </c>
      <c r="G81" s="6">
        <f t="shared" si="1"/>
        <v>45505</v>
      </c>
      <c r="H81" s="200"/>
      <c r="I81" s="201"/>
      <c r="J81" s="201"/>
      <c r="K81" s="201"/>
      <c r="L81" s="201"/>
      <c r="M81" s="201"/>
      <c r="N81" s="202"/>
    </row>
    <row r="82" spans="1:14" ht="15.6">
      <c r="A82" s="3">
        <v>8</v>
      </c>
      <c r="B82" s="3">
        <v>1963</v>
      </c>
      <c r="C82" s="6">
        <f t="shared" si="0"/>
        <v>23224</v>
      </c>
      <c r="D82" s="3" t="s">
        <v>27</v>
      </c>
      <c r="E82" s="3">
        <v>9</v>
      </c>
      <c r="F82" s="3">
        <v>2024</v>
      </c>
      <c r="G82" s="6">
        <f t="shared" si="1"/>
        <v>45536</v>
      </c>
      <c r="H82" s="200"/>
      <c r="I82" s="201"/>
      <c r="J82" s="201"/>
      <c r="K82" s="201"/>
      <c r="L82" s="201"/>
      <c r="M82" s="201"/>
      <c r="N82" s="202"/>
    </row>
    <row r="83" spans="1:14" ht="15.6">
      <c r="A83" s="3">
        <v>9</v>
      </c>
      <c r="B83" s="3">
        <v>1963</v>
      </c>
      <c r="C83" s="6">
        <f t="shared" si="0"/>
        <v>23255</v>
      </c>
      <c r="D83" s="3" t="s">
        <v>27</v>
      </c>
      <c r="E83" s="3">
        <v>10</v>
      </c>
      <c r="F83" s="3">
        <v>2024</v>
      </c>
      <c r="G83" s="6">
        <f t="shared" si="1"/>
        <v>45566</v>
      </c>
      <c r="H83" s="200"/>
      <c r="I83" s="201"/>
      <c r="J83" s="201"/>
      <c r="K83" s="201"/>
      <c r="L83" s="201"/>
      <c r="M83" s="201"/>
      <c r="N83" s="202"/>
    </row>
    <row r="84" spans="1:14" ht="15.6">
      <c r="A84" s="3">
        <v>10</v>
      </c>
      <c r="B84" s="3">
        <v>1963</v>
      </c>
      <c r="C84" s="6">
        <f t="shared" si="0"/>
        <v>23285</v>
      </c>
      <c r="D84" s="3" t="s">
        <v>27</v>
      </c>
      <c r="E84" s="3">
        <v>11</v>
      </c>
      <c r="F84" s="3">
        <v>2024</v>
      </c>
      <c r="G84" s="6">
        <f t="shared" si="1"/>
        <v>45597</v>
      </c>
      <c r="H84" s="200"/>
      <c r="I84" s="201"/>
      <c r="J84" s="201"/>
      <c r="K84" s="201"/>
      <c r="L84" s="201"/>
      <c r="M84" s="201"/>
      <c r="N84" s="202"/>
    </row>
    <row r="85" spans="1:14" ht="15.6">
      <c r="A85" s="3">
        <v>11</v>
      </c>
      <c r="B85" s="3">
        <v>1963</v>
      </c>
      <c r="C85" s="6">
        <f t="shared" si="0"/>
        <v>23316</v>
      </c>
      <c r="D85" s="3" t="s">
        <v>27</v>
      </c>
      <c r="E85" s="3">
        <v>12</v>
      </c>
      <c r="F85" s="3">
        <v>2024</v>
      </c>
      <c r="G85" s="6">
        <f t="shared" si="1"/>
        <v>45627</v>
      </c>
      <c r="H85" s="200"/>
      <c r="I85" s="201"/>
      <c r="J85" s="201"/>
      <c r="K85" s="201"/>
      <c r="L85" s="201"/>
      <c r="M85" s="201"/>
      <c r="N85" s="202"/>
    </row>
    <row r="86" spans="1:14" ht="15.6">
      <c r="A86" s="3">
        <v>12</v>
      </c>
      <c r="B86" s="3">
        <v>1963</v>
      </c>
      <c r="C86" s="6">
        <f t="shared" si="0"/>
        <v>23346</v>
      </c>
      <c r="D86" s="3" t="s">
        <v>27</v>
      </c>
      <c r="E86" s="2">
        <v>1</v>
      </c>
      <c r="F86" s="3">
        <v>2025</v>
      </c>
      <c r="G86" s="6">
        <f t="shared" si="1"/>
        <v>45658</v>
      </c>
      <c r="H86" s="200"/>
      <c r="I86" s="201"/>
      <c r="J86" s="201"/>
      <c r="K86" s="201"/>
      <c r="L86" s="201"/>
      <c r="M86" s="201"/>
      <c r="N86" s="202"/>
    </row>
    <row r="87" spans="1:14" ht="31.2">
      <c r="A87" s="3">
        <v>1</v>
      </c>
      <c r="B87" s="3">
        <v>1964</v>
      </c>
      <c r="C87" s="6">
        <f t="shared" si="0"/>
        <v>23377</v>
      </c>
      <c r="D87" s="3" t="s">
        <v>170</v>
      </c>
      <c r="E87" s="3">
        <v>5</v>
      </c>
      <c r="F87" s="3">
        <v>2025</v>
      </c>
      <c r="G87" s="6">
        <f t="shared" si="1"/>
        <v>45778</v>
      </c>
      <c r="H87" s="200"/>
      <c r="I87" s="201"/>
      <c r="J87" s="201"/>
      <c r="K87" s="201"/>
      <c r="L87" s="201"/>
      <c r="M87" s="201"/>
      <c r="N87" s="202"/>
    </row>
    <row r="88" spans="1:14" ht="31.2">
      <c r="A88" s="3">
        <v>2</v>
      </c>
      <c r="B88" s="3">
        <v>1964</v>
      </c>
      <c r="C88" s="6">
        <f t="shared" si="0"/>
        <v>23408</v>
      </c>
      <c r="D88" s="3" t="s">
        <v>170</v>
      </c>
      <c r="E88" s="3">
        <v>6</v>
      </c>
      <c r="F88" s="3">
        <v>2025</v>
      </c>
      <c r="G88" s="6">
        <f t="shared" si="1"/>
        <v>45809</v>
      </c>
      <c r="H88" s="200"/>
      <c r="I88" s="201"/>
      <c r="J88" s="201"/>
      <c r="K88" s="201"/>
      <c r="L88" s="201"/>
      <c r="M88" s="201"/>
      <c r="N88" s="202"/>
    </row>
    <row r="89" spans="1:14" ht="31.2">
      <c r="A89" s="3">
        <v>3</v>
      </c>
      <c r="B89" s="3">
        <v>1964</v>
      </c>
      <c r="C89" s="6">
        <f t="shared" si="0"/>
        <v>23437</v>
      </c>
      <c r="D89" s="3" t="s">
        <v>170</v>
      </c>
      <c r="E89" s="3">
        <v>7</v>
      </c>
      <c r="F89" s="3">
        <v>2025</v>
      </c>
      <c r="G89" s="6">
        <f t="shared" si="1"/>
        <v>45839</v>
      </c>
      <c r="H89" s="200"/>
      <c r="I89" s="201"/>
      <c r="J89" s="201"/>
      <c r="K89" s="201"/>
      <c r="L89" s="201"/>
      <c r="M89" s="201"/>
      <c r="N89" s="202"/>
    </row>
    <row r="90" spans="1:14" ht="31.2">
      <c r="A90" s="3">
        <v>4</v>
      </c>
      <c r="B90" s="3">
        <v>1964</v>
      </c>
      <c r="C90" s="6">
        <f t="shared" si="0"/>
        <v>23468</v>
      </c>
      <c r="D90" s="3" t="s">
        <v>170</v>
      </c>
      <c r="E90" s="3">
        <v>8</v>
      </c>
      <c r="F90" s="3">
        <v>2025</v>
      </c>
      <c r="G90" s="6">
        <f t="shared" si="1"/>
        <v>45870</v>
      </c>
      <c r="H90" s="200"/>
      <c r="I90" s="201"/>
      <c r="J90" s="201"/>
      <c r="K90" s="201"/>
      <c r="L90" s="201"/>
      <c r="M90" s="201"/>
      <c r="N90" s="202"/>
    </row>
    <row r="91" spans="1:14" ht="31.2">
      <c r="A91" s="3">
        <v>5</v>
      </c>
      <c r="B91" s="3">
        <v>1964</v>
      </c>
      <c r="C91" s="6">
        <f t="shared" si="0"/>
        <v>23498</v>
      </c>
      <c r="D91" s="3" t="s">
        <v>170</v>
      </c>
      <c r="E91" s="3">
        <v>9</v>
      </c>
      <c r="F91" s="3">
        <v>2025</v>
      </c>
      <c r="G91" s="6">
        <f t="shared" si="1"/>
        <v>45901</v>
      </c>
      <c r="H91" s="200"/>
      <c r="I91" s="201"/>
      <c r="J91" s="201"/>
      <c r="K91" s="201"/>
      <c r="L91" s="201"/>
      <c r="M91" s="201"/>
      <c r="N91" s="202"/>
    </row>
    <row r="92" spans="1:14" ht="31.2">
      <c r="A92" s="3">
        <v>6</v>
      </c>
      <c r="B92" s="3">
        <v>1964</v>
      </c>
      <c r="C92" s="6">
        <f t="shared" si="0"/>
        <v>23529</v>
      </c>
      <c r="D92" s="3" t="s">
        <v>170</v>
      </c>
      <c r="E92" s="3">
        <v>10</v>
      </c>
      <c r="F92" s="3">
        <v>2025</v>
      </c>
      <c r="G92" s="6">
        <f t="shared" si="1"/>
        <v>45931</v>
      </c>
      <c r="H92" s="200"/>
      <c r="I92" s="201"/>
      <c r="J92" s="201"/>
      <c r="K92" s="201"/>
      <c r="L92" s="201"/>
      <c r="M92" s="201"/>
      <c r="N92" s="202"/>
    </row>
    <row r="93" spans="1:14" ht="31.2">
      <c r="A93" s="3">
        <v>7</v>
      </c>
      <c r="B93" s="3">
        <v>1964</v>
      </c>
      <c r="C93" s="6">
        <f t="shared" si="0"/>
        <v>23559</v>
      </c>
      <c r="D93" s="3" t="s">
        <v>170</v>
      </c>
      <c r="E93" s="3">
        <v>11</v>
      </c>
      <c r="F93" s="3">
        <v>2025</v>
      </c>
      <c r="G93" s="6">
        <f t="shared" si="1"/>
        <v>45962</v>
      </c>
      <c r="H93" s="200"/>
      <c r="I93" s="201"/>
      <c r="J93" s="201"/>
      <c r="K93" s="201"/>
      <c r="L93" s="201"/>
      <c r="M93" s="201"/>
      <c r="N93" s="202"/>
    </row>
    <row r="94" spans="1:14" ht="31.2">
      <c r="A94" s="3">
        <v>8</v>
      </c>
      <c r="B94" s="3">
        <v>1964</v>
      </c>
      <c r="C94" s="6">
        <f t="shared" si="0"/>
        <v>23590</v>
      </c>
      <c r="D94" s="3" t="s">
        <v>170</v>
      </c>
      <c r="E94" s="3">
        <v>12</v>
      </c>
      <c r="F94" s="3">
        <v>2025</v>
      </c>
      <c r="G94" s="6">
        <f t="shared" si="1"/>
        <v>45992</v>
      </c>
      <c r="H94" s="200"/>
      <c r="I94" s="201"/>
      <c r="J94" s="201"/>
      <c r="K94" s="201"/>
      <c r="L94" s="201"/>
      <c r="M94" s="201"/>
      <c r="N94" s="202"/>
    </row>
    <row r="95" spans="1:14" ht="31.2">
      <c r="A95" s="3">
        <v>9</v>
      </c>
      <c r="B95" s="3">
        <v>1964</v>
      </c>
      <c r="C95" s="6">
        <f t="shared" si="0"/>
        <v>23621</v>
      </c>
      <c r="D95" s="3" t="s">
        <v>170</v>
      </c>
      <c r="E95" s="2">
        <v>1</v>
      </c>
      <c r="F95" s="3">
        <v>2026</v>
      </c>
      <c r="G95" s="6">
        <f t="shared" si="1"/>
        <v>46023</v>
      </c>
      <c r="H95" s="200"/>
      <c r="I95" s="201"/>
      <c r="J95" s="201"/>
      <c r="K95" s="201"/>
      <c r="L95" s="201"/>
      <c r="M95" s="201"/>
      <c r="N95" s="202"/>
    </row>
    <row r="96" spans="1:14" ht="31.2">
      <c r="A96" s="3">
        <v>10</v>
      </c>
      <c r="B96" s="3">
        <v>1964</v>
      </c>
      <c r="C96" s="6">
        <f t="shared" si="0"/>
        <v>23651</v>
      </c>
      <c r="D96" s="3" t="s">
        <v>171</v>
      </c>
      <c r="E96" s="3">
        <v>5</v>
      </c>
      <c r="F96" s="3">
        <v>2026</v>
      </c>
      <c r="G96" s="6">
        <f t="shared" si="1"/>
        <v>46143</v>
      </c>
      <c r="H96" s="200"/>
      <c r="I96" s="201"/>
      <c r="J96" s="201"/>
      <c r="K96" s="201"/>
      <c r="L96" s="201"/>
      <c r="M96" s="201"/>
      <c r="N96" s="202"/>
    </row>
    <row r="97" spans="1:14" ht="31.2">
      <c r="A97" s="3">
        <v>11</v>
      </c>
      <c r="B97" s="3">
        <v>1964</v>
      </c>
      <c r="C97" s="6">
        <f t="shared" si="0"/>
        <v>23682</v>
      </c>
      <c r="D97" s="3" t="s">
        <v>171</v>
      </c>
      <c r="E97" s="3">
        <v>6</v>
      </c>
      <c r="F97" s="3">
        <v>2026</v>
      </c>
      <c r="G97" s="6">
        <f t="shared" si="1"/>
        <v>46174</v>
      </c>
      <c r="H97" s="200"/>
      <c r="I97" s="201"/>
      <c r="J97" s="201"/>
      <c r="K97" s="201"/>
      <c r="L97" s="201"/>
      <c r="M97" s="201"/>
      <c r="N97" s="202"/>
    </row>
    <row r="98" spans="1:14" ht="31.2">
      <c r="A98" s="3">
        <v>12</v>
      </c>
      <c r="B98" s="3">
        <v>1964</v>
      </c>
      <c r="C98" s="6">
        <f t="shared" si="0"/>
        <v>23712</v>
      </c>
      <c r="D98" s="3" t="s">
        <v>171</v>
      </c>
      <c r="E98" s="3">
        <v>7</v>
      </c>
      <c r="F98" s="3">
        <v>2026</v>
      </c>
      <c r="G98" s="6">
        <f t="shared" si="1"/>
        <v>46204</v>
      </c>
      <c r="H98" s="200"/>
      <c r="I98" s="201"/>
      <c r="J98" s="201"/>
      <c r="K98" s="201"/>
      <c r="L98" s="201"/>
      <c r="M98" s="201"/>
      <c r="N98" s="202"/>
    </row>
    <row r="99" spans="1:14" ht="31.2">
      <c r="A99" s="3">
        <v>1</v>
      </c>
      <c r="B99" s="3">
        <v>1965</v>
      </c>
      <c r="C99" s="6">
        <f t="shared" si="0"/>
        <v>23743</v>
      </c>
      <c r="D99" s="3" t="s">
        <v>171</v>
      </c>
      <c r="E99" s="3">
        <v>8</v>
      </c>
      <c r="F99" s="3">
        <v>2026</v>
      </c>
      <c r="G99" s="6">
        <f t="shared" si="1"/>
        <v>46235</v>
      </c>
      <c r="H99" s="200"/>
      <c r="I99" s="201"/>
      <c r="J99" s="201"/>
      <c r="K99" s="201"/>
      <c r="L99" s="201"/>
      <c r="M99" s="201"/>
      <c r="N99" s="202"/>
    </row>
    <row r="100" spans="1:14" ht="31.2">
      <c r="A100" s="3">
        <v>2</v>
      </c>
      <c r="B100" s="3">
        <v>1965</v>
      </c>
      <c r="C100" s="6">
        <f t="shared" si="0"/>
        <v>23774</v>
      </c>
      <c r="D100" s="3" t="s">
        <v>171</v>
      </c>
      <c r="E100" s="3">
        <v>9</v>
      </c>
      <c r="F100" s="3">
        <v>2026</v>
      </c>
      <c r="G100" s="6">
        <f t="shared" si="1"/>
        <v>46266</v>
      </c>
      <c r="H100" s="200"/>
      <c r="I100" s="201"/>
      <c r="J100" s="201"/>
      <c r="K100" s="201"/>
      <c r="L100" s="201"/>
      <c r="M100" s="201"/>
      <c r="N100" s="202"/>
    </row>
    <row r="101" spans="1:14" ht="31.2">
      <c r="A101" s="3">
        <v>3</v>
      </c>
      <c r="B101" s="3">
        <v>1965</v>
      </c>
      <c r="C101" s="6">
        <f t="shared" si="0"/>
        <v>23802</v>
      </c>
      <c r="D101" s="3" t="s">
        <v>171</v>
      </c>
      <c r="E101" s="3">
        <v>10</v>
      </c>
      <c r="F101" s="3">
        <v>2026</v>
      </c>
      <c r="G101" s="6">
        <f t="shared" si="1"/>
        <v>46296</v>
      </c>
      <c r="H101" s="200"/>
      <c r="I101" s="201"/>
      <c r="J101" s="201"/>
      <c r="K101" s="201"/>
      <c r="L101" s="201"/>
      <c r="M101" s="201"/>
      <c r="N101" s="202"/>
    </row>
    <row r="102" spans="1:14" ht="31.2">
      <c r="A102" s="3">
        <v>4</v>
      </c>
      <c r="B102" s="3">
        <v>1965</v>
      </c>
      <c r="C102" s="6">
        <f t="shared" si="0"/>
        <v>23833</v>
      </c>
      <c r="D102" s="3" t="s">
        <v>171</v>
      </c>
      <c r="E102" s="3">
        <v>11</v>
      </c>
      <c r="F102" s="3">
        <v>2026</v>
      </c>
      <c r="G102" s="6">
        <f t="shared" si="1"/>
        <v>46327</v>
      </c>
      <c r="H102" s="200"/>
      <c r="I102" s="201"/>
      <c r="J102" s="201"/>
      <c r="K102" s="201"/>
      <c r="L102" s="201"/>
      <c r="M102" s="201"/>
      <c r="N102" s="202"/>
    </row>
    <row r="103" spans="1:14" ht="31.2">
      <c r="A103" s="3">
        <v>5</v>
      </c>
      <c r="B103" s="3">
        <v>1965</v>
      </c>
      <c r="C103" s="6">
        <f t="shared" si="0"/>
        <v>23863</v>
      </c>
      <c r="D103" s="3" t="s">
        <v>171</v>
      </c>
      <c r="E103" s="3">
        <v>12</v>
      </c>
      <c r="F103" s="3">
        <v>2026</v>
      </c>
      <c r="G103" s="6">
        <f t="shared" si="1"/>
        <v>46357</v>
      </c>
      <c r="H103" s="200"/>
      <c r="I103" s="201"/>
      <c r="J103" s="201"/>
      <c r="K103" s="201"/>
      <c r="L103" s="201"/>
      <c r="M103" s="201"/>
      <c r="N103" s="202"/>
    </row>
    <row r="104" spans="1:14" ht="31.2">
      <c r="A104" s="3">
        <v>6</v>
      </c>
      <c r="B104" s="3">
        <v>1965</v>
      </c>
      <c r="C104" s="6">
        <f t="shared" si="0"/>
        <v>23894</v>
      </c>
      <c r="D104" s="3" t="s">
        <v>171</v>
      </c>
      <c r="E104" s="2">
        <v>1</v>
      </c>
      <c r="F104" s="3">
        <v>2027</v>
      </c>
      <c r="G104" s="6">
        <f t="shared" si="1"/>
        <v>46388</v>
      </c>
      <c r="H104" s="200"/>
      <c r="I104" s="201"/>
      <c r="J104" s="201"/>
      <c r="K104" s="201"/>
      <c r="L104" s="201"/>
      <c r="M104" s="201"/>
      <c r="N104" s="202"/>
    </row>
    <row r="105" spans="1:14" ht="31.2">
      <c r="A105" s="3">
        <v>7</v>
      </c>
      <c r="B105" s="3">
        <v>1965</v>
      </c>
      <c r="C105" s="6">
        <f t="shared" si="0"/>
        <v>23924</v>
      </c>
      <c r="D105" s="3" t="s">
        <v>172</v>
      </c>
      <c r="E105" s="3">
        <v>5</v>
      </c>
      <c r="F105" s="3">
        <v>2027</v>
      </c>
      <c r="G105" s="6">
        <f t="shared" si="1"/>
        <v>46508</v>
      </c>
      <c r="H105" s="200"/>
      <c r="I105" s="201"/>
      <c r="J105" s="201"/>
      <c r="K105" s="201"/>
      <c r="L105" s="201"/>
      <c r="M105" s="201"/>
      <c r="N105" s="202"/>
    </row>
    <row r="106" spans="1:14" ht="31.2">
      <c r="A106" s="3">
        <v>8</v>
      </c>
      <c r="B106" s="3">
        <v>1965</v>
      </c>
      <c r="C106" s="6">
        <f t="shared" si="0"/>
        <v>23955</v>
      </c>
      <c r="D106" s="3" t="s">
        <v>172</v>
      </c>
      <c r="E106" s="3">
        <v>6</v>
      </c>
      <c r="F106" s="3">
        <v>2027</v>
      </c>
      <c r="G106" s="6">
        <f t="shared" si="1"/>
        <v>46539</v>
      </c>
      <c r="H106" s="200"/>
      <c r="I106" s="201"/>
      <c r="J106" s="201"/>
      <c r="K106" s="201"/>
      <c r="L106" s="201"/>
      <c r="M106" s="201"/>
      <c r="N106" s="202"/>
    </row>
    <row r="107" spans="1:14" ht="31.2">
      <c r="A107" s="3">
        <v>9</v>
      </c>
      <c r="B107" s="3">
        <v>1965</v>
      </c>
      <c r="C107" s="6">
        <f t="shared" si="0"/>
        <v>23986</v>
      </c>
      <c r="D107" s="3" t="s">
        <v>172</v>
      </c>
      <c r="E107" s="3">
        <v>7</v>
      </c>
      <c r="F107" s="3">
        <v>2027</v>
      </c>
      <c r="G107" s="6">
        <f t="shared" si="1"/>
        <v>46569</v>
      </c>
      <c r="H107" s="200"/>
      <c r="I107" s="201"/>
      <c r="J107" s="201"/>
      <c r="K107" s="201"/>
      <c r="L107" s="201"/>
      <c r="M107" s="201"/>
      <c r="N107" s="202"/>
    </row>
    <row r="108" spans="1:14" ht="31.2">
      <c r="A108" s="3">
        <v>10</v>
      </c>
      <c r="B108" s="3">
        <v>1965</v>
      </c>
      <c r="C108" s="6">
        <f t="shared" si="0"/>
        <v>24016</v>
      </c>
      <c r="D108" s="3" t="s">
        <v>172</v>
      </c>
      <c r="E108" s="3">
        <v>8</v>
      </c>
      <c r="F108" s="3">
        <v>2027</v>
      </c>
      <c r="G108" s="6">
        <f t="shared" si="1"/>
        <v>46600</v>
      </c>
      <c r="H108" s="200"/>
      <c r="I108" s="201"/>
      <c r="J108" s="201"/>
      <c r="K108" s="201"/>
      <c r="L108" s="201"/>
      <c r="M108" s="201"/>
      <c r="N108" s="202"/>
    </row>
    <row r="109" spans="1:14" ht="31.2">
      <c r="A109" s="3">
        <v>11</v>
      </c>
      <c r="B109" s="3">
        <v>1965</v>
      </c>
      <c r="C109" s="6">
        <f t="shared" si="0"/>
        <v>24047</v>
      </c>
      <c r="D109" s="3" t="s">
        <v>172</v>
      </c>
      <c r="E109" s="3">
        <v>9</v>
      </c>
      <c r="F109" s="3">
        <v>2027</v>
      </c>
      <c r="G109" s="6">
        <f t="shared" si="1"/>
        <v>46631</v>
      </c>
      <c r="H109" s="200"/>
      <c r="I109" s="201"/>
      <c r="J109" s="201"/>
      <c r="K109" s="201"/>
      <c r="L109" s="201"/>
      <c r="M109" s="201"/>
      <c r="N109" s="202"/>
    </row>
    <row r="110" spans="1:14" ht="31.2">
      <c r="A110" s="3">
        <v>12</v>
      </c>
      <c r="B110" s="3">
        <v>1965</v>
      </c>
      <c r="C110" s="6">
        <f t="shared" si="0"/>
        <v>24077</v>
      </c>
      <c r="D110" s="3" t="s">
        <v>172</v>
      </c>
      <c r="E110" s="3">
        <v>10</v>
      </c>
      <c r="F110" s="3">
        <v>2027</v>
      </c>
      <c r="G110" s="6">
        <f t="shared" si="1"/>
        <v>46661</v>
      </c>
      <c r="H110" s="203"/>
      <c r="I110" s="204"/>
      <c r="J110" s="204"/>
      <c r="K110" s="204"/>
      <c r="L110" s="204"/>
      <c r="M110" s="204"/>
      <c r="N110" s="205"/>
    </row>
    <row r="111" spans="1:14" ht="31.2">
      <c r="A111" s="3">
        <v>1</v>
      </c>
      <c r="B111" s="3">
        <v>1966</v>
      </c>
      <c r="C111" s="6">
        <f t="shared" si="0"/>
        <v>24108</v>
      </c>
      <c r="D111" s="3" t="s">
        <v>172</v>
      </c>
      <c r="E111" s="3">
        <v>11</v>
      </c>
      <c r="F111" s="3">
        <v>2027</v>
      </c>
      <c r="G111" s="6">
        <f t="shared" si="1"/>
        <v>46692</v>
      </c>
      <c r="H111" s="3">
        <v>1</v>
      </c>
      <c r="I111" s="3">
        <v>1966</v>
      </c>
      <c r="J111" s="6">
        <f>DATE(I111,H111,1)</f>
        <v>24108</v>
      </c>
      <c r="K111" s="3" t="s">
        <v>173</v>
      </c>
      <c r="L111" s="3">
        <v>6</v>
      </c>
      <c r="M111" s="3">
        <v>2021</v>
      </c>
      <c r="N111" s="6">
        <f>DATE(M111,L111,1)</f>
        <v>44348</v>
      </c>
    </row>
    <row r="112" spans="1:14" ht="31.2">
      <c r="A112" s="3">
        <v>2</v>
      </c>
      <c r="B112" s="3">
        <v>1966</v>
      </c>
      <c r="C112" s="6">
        <f t="shared" si="0"/>
        <v>24139</v>
      </c>
      <c r="D112" s="3" t="s">
        <v>172</v>
      </c>
      <c r="E112" s="3">
        <v>12</v>
      </c>
      <c r="F112" s="3">
        <v>2027</v>
      </c>
      <c r="G112" s="6">
        <f t="shared" si="1"/>
        <v>46722</v>
      </c>
      <c r="H112" s="3">
        <v>2</v>
      </c>
      <c r="I112" s="3">
        <v>1966</v>
      </c>
      <c r="J112" s="6">
        <f t="shared" ref="J112:J175" si="2">DATE(I112,H112,1)</f>
        <v>24139</v>
      </c>
      <c r="K112" s="3" t="s">
        <v>173</v>
      </c>
      <c r="L112" s="3">
        <v>7</v>
      </c>
      <c r="M112" s="3">
        <v>2021</v>
      </c>
      <c r="N112" s="6">
        <f t="shared" ref="N112:N175" si="3">DATE(M112,L112,1)</f>
        <v>44378</v>
      </c>
    </row>
    <row r="113" spans="1:14" ht="31.2">
      <c r="A113" s="3">
        <v>3</v>
      </c>
      <c r="B113" s="3">
        <v>1966</v>
      </c>
      <c r="C113" s="6">
        <f t="shared" si="0"/>
        <v>24167</v>
      </c>
      <c r="D113" s="3" t="s">
        <v>172</v>
      </c>
      <c r="E113" s="2">
        <v>1</v>
      </c>
      <c r="F113" s="3">
        <v>2028</v>
      </c>
      <c r="G113" s="6">
        <f t="shared" si="1"/>
        <v>46753</v>
      </c>
      <c r="H113" s="3">
        <v>3</v>
      </c>
      <c r="I113" s="3">
        <v>1966</v>
      </c>
      <c r="J113" s="6">
        <f t="shared" si="2"/>
        <v>24167</v>
      </c>
      <c r="K113" s="3" t="s">
        <v>173</v>
      </c>
      <c r="L113" s="3">
        <v>8</v>
      </c>
      <c r="M113" s="3">
        <v>2021</v>
      </c>
      <c r="N113" s="6">
        <f t="shared" si="3"/>
        <v>44409</v>
      </c>
    </row>
    <row r="114" spans="1:14" ht="31.2">
      <c r="A114" s="3">
        <v>4</v>
      </c>
      <c r="B114" s="3">
        <v>1966</v>
      </c>
      <c r="C114" s="6">
        <f t="shared" si="0"/>
        <v>24198</v>
      </c>
      <c r="D114" s="3" t="s">
        <v>35</v>
      </c>
      <c r="E114" s="3">
        <v>5</v>
      </c>
      <c r="F114" s="3">
        <v>2028</v>
      </c>
      <c r="G114" s="6">
        <f t="shared" si="1"/>
        <v>46874</v>
      </c>
      <c r="H114" s="3">
        <v>4</v>
      </c>
      <c r="I114" s="3">
        <v>1966</v>
      </c>
      <c r="J114" s="6">
        <f t="shared" si="2"/>
        <v>24198</v>
      </c>
      <c r="K114" s="3" t="s">
        <v>173</v>
      </c>
      <c r="L114" s="3">
        <v>9</v>
      </c>
      <c r="M114" s="3">
        <v>2021</v>
      </c>
      <c r="N114" s="6">
        <f t="shared" si="3"/>
        <v>44440</v>
      </c>
    </row>
    <row r="115" spans="1:14" ht="31.2">
      <c r="A115" s="3">
        <v>5</v>
      </c>
      <c r="B115" s="3">
        <v>1966</v>
      </c>
      <c r="C115" s="6">
        <f t="shared" si="0"/>
        <v>24228</v>
      </c>
      <c r="D115" s="3" t="s">
        <v>35</v>
      </c>
      <c r="E115" s="3">
        <v>6</v>
      </c>
      <c r="F115" s="3">
        <v>2028</v>
      </c>
      <c r="G115" s="6">
        <f t="shared" si="1"/>
        <v>46905</v>
      </c>
      <c r="H115" s="3">
        <v>5</v>
      </c>
      <c r="I115" s="3">
        <v>1966</v>
      </c>
      <c r="J115" s="6">
        <f t="shared" si="2"/>
        <v>24228</v>
      </c>
      <c r="K115" s="3" t="s">
        <v>173</v>
      </c>
      <c r="L115" s="3">
        <v>10</v>
      </c>
      <c r="M115" s="3">
        <v>2021</v>
      </c>
      <c r="N115" s="6">
        <f t="shared" si="3"/>
        <v>44470</v>
      </c>
    </row>
    <row r="116" spans="1:14" ht="31.2">
      <c r="A116" s="3">
        <v>6</v>
      </c>
      <c r="B116" s="3">
        <v>1966</v>
      </c>
      <c r="C116" s="6">
        <f t="shared" ref="C116:C170" si="4">DATE(B116,A116,1)</f>
        <v>24259</v>
      </c>
      <c r="D116" s="3" t="s">
        <v>35</v>
      </c>
      <c r="E116" s="3">
        <v>7</v>
      </c>
      <c r="F116" s="3">
        <v>2028</v>
      </c>
      <c r="G116" s="6">
        <f t="shared" ref="G116:G170" si="5">DATE(F116,E116,1)</f>
        <v>46935</v>
      </c>
      <c r="H116" s="3">
        <v>6</v>
      </c>
      <c r="I116" s="3">
        <v>1966</v>
      </c>
      <c r="J116" s="6">
        <f t="shared" si="2"/>
        <v>24259</v>
      </c>
      <c r="K116" s="3" t="s">
        <v>173</v>
      </c>
      <c r="L116" s="3">
        <v>11</v>
      </c>
      <c r="M116" s="3">
        <v>2021</v>
      </c>
      <c r="N116" s="6">
        <f t="shared" si="3"/>
        <v>44501</v>
      </c>
    </row>
    <row r="117" spans="1:14" ht="31.2">
      <c r="A117" s="3">
        <v>7</v>
      </c>
      <c r="B117" s="3">
        <v>1966</v>
      </c>
      <c r="C117" s="6">
        <f t="shared" si="4"/>
        <v>24289</v>
      </c>
      <c r="D117" s="3" t="s">
        <v>35</v>
      </c>
      <c r="E117" s="3">
        <v>8</v>
      </c>
      <c r="F117" s="3">
        <v>2028</v>
      </c>
      <c r="G117" s="6">
        <f t="shared" si="5"/>
        <v>46966</v>
      </c>
      <c r="H117" s="3">
        <v>7</v>
      </c>
      <c r="I117" s="3">
        <v>1966</v>
      </c>
      <c r="J117" s="6">
        <f t="shared" si="2"/>
        <v>24289</v>
      </c>
      <c r="K117" s="3" t="s">
        <v>173</v>
      </c>
      <c r="L117" s="3">
        <v>12</v>
      </c>
      <c r="M117" s="3">
        <v>2021</v>
      </c>
      <c r="N117" s="6">
        <f t="shared" si="3"/>
        <v>44531</v>
      </c>
    </row>
    <row r="118" spans="1:14" ht="31.2">
      <c r="A118" s="3">
        <v>8</v>
      </c>
      <c r="B118" s="3">
        <v>1966</v>
      </c>
      <c r="C118" s="6">
        <f t="shared" si="4"/>
        <v>24320</v>
      </c>
      <c r="D118" s="3" t="s">
        <v>35</v>
      </c>
      <c r="E118" s="3">
        <v>9</v>
      </c>
      <c r="F118" s="3">
        <v>2028</v>
      </c>
      <c r="G118" s="6">
        <f t="shared" si="5"/>
        <v>46997</v>
      </c>
      <c r="H118" s="3">
        <v>8</v>
      </c>
      <c r="I118" s="3">
        <v>1966</v>
      </c>
      <c r="J118" s="6">
        <f t="shared" si="2"/>
        <v>24320</v>
      </c>
      <c r="K118" s="3" t="s">
        <v>173</v>
      </c>
      <c r="L118" s="2">
        <v>1</v>
      </c>
      <c r="M118" s="3">
        <v>2022</v>
      </c>
      <c r="N118" s="6">
        <f t="shared" si="3"/>
        <v>44562</v>
      </c>
    </row>
    <row r="119" spans="1:14" ht="31.2">
      <c r="A119" s="3">
        <v>9</v>
      </c>
      <c r="B119" s="3">
        <v>1966</v>
      </c>
      <c r="C119" s="6">
        <f t="shared" si="4"/>
        <v>24351</v>
      </c>
      <c r="D119" s="3" t="s">
        <v>35</v>
      </c>
      <c r="E119" s="3">
        <v>10</v>
      </c>
      <c r="F119" s="3">
        <v>2028</v>
      </c>
      <c r="G119" s="6">
        <f t="shared" si="5"/>
        <v>47027</v>
      </c>
      <c r="H119" s="3">
        <v>9</v>
      </c>
      <c r="I119" s="3">
        <v>1966</v>
      </c>
      <c r="J119" s="6">
        <f t="shared" si="2"/>
        <v>24351</v>
      </c>
      <c r="K119" s="3" t="s">
        <v>174</v>
      </c>
      <c r="L119" s="3">
        <v>6</v>
      </c>
      <c r="M119" s="3">
        <v>2022</v>
      </c>
      <c r="N119" s="6">
        <f t="shared" si="3"/>
        <v>44713</v>
      </c>
    </row>
    <row r="120" spans="1:14" ht="31.2">
      <c r="A120" s="3">
        <v>10</v>
      </c>
      <c r="B120" s="3">
        <v>1966</v>
      </c>
      <c r="C120" s="6">
        <f t="shared" si="4"/>
        <v>24381</v>
      </c>
      <c r="D120" s="3" t="s">
        <v>35</v>
      </c>
      <c r="E120" s="3">
        <v>11</v>
      </c>
      <c r="F120" s="3">
        <v>2028</v>
      </c>
      <c r="G120" s="6">
        <f t="shared" si="5"/>
        <v>47058</v>
      </c>
      <c r="H120" s="3">
        <v>10</v>
      </c>
      <c r="I120" s="3">
        <v>1966</v>
      </c>
      <c r="J120" s="6">
        <f t="shared" si="2"/>
        <v>24381</v>
      </c>
      <c r="K120" s="3" t="s">
        <v>174</v>
      </c>
      <c r="L120" s="3">
        <v>7</v>
      </c>
      <c r="M120" s="3">
        <v>2022</v>
      </c>
      <c r="N120" s="6">
        <f t="shared" si="3"/>
        <v>44743</v>
      </c>
    </row>
    <row r="121" spans="1:14" ht="31.2">
      <c r="A121" s="3">
        <v>11</v>
      </c>
      <c r="B121" s="3">
        <v>1966</v>
      </c>
      <c r="C121" s="6">
        <f t="shared" si="4"/>
        <v>24412</v>
      </c>
      <c r="D121" s="3" t="s">
        <v>35</v>
      </c>
      <c r="E121" s="3">
        <v>12</v>
      </c>
      <c r="F121" s="3">
        <v>2028</v>
      </c>
      <c r="G121" s="6">
        <f t="shared" si="5"/>
        <v>47088</v>
      </c>
      <c r="H121" s="3">
        <v>11</v>
      </c>
      <c r="I121" s="3">
        <v>1966</v>
      </c>
      <c r="J121" s="6">
        <f t="shared" si="2"/>
        <v>24412</v>
      </c>
      <c r="K121" s="3" t="s">
        <v>174</v>
      </c>
      <c r="L121" s="3">
        <v>8</v>
      </c>
      <c r="M121" s="3">
        <v>2022</v>
      </c>
      <c r="N121" s="6">
        <f t="shared" si="3"/>
        <v>44774</v>
      </c>
    </row>
    <row r="122" spans="1:14" ht="31.2">
      <c r="A122" s="3">
        <v>12</v>
      </c>
      <c r="B122" s="3">
        <v>1966</v>
      </c>
      <c r="C122" s="6">
        <f t="shared" si="4"/>
        <v>24442</v>
      </c>
      <c r="D122" s="3" t="s">
        <v>35</v>
      </c>
      <c r="E122" s="3">
        <v>1</v>
      </c>
      <c r="F122" s="3">
        <v>2029</v>
      </c>
      <c r="G122" s="6">
        <f t="shared" si="5"/>
        <v>47119</v>
      </c>
      <c r="H122" s="3">
        <v>12</v>
      </c>
      <c r="I122" s="3">
        <v>1966</v>
      </c>
      <c r="J122" s="6">
        <f t="shared" si="2"/>
        <v>24442</v>
      </c>
      <c r="K122" s="3" t="s">
        <v>174</v>
      </c>
      <c r="L122" s="3">
        <v>9</v>
      </c>
      <c r="M122" s="3">
        <v>2022</v>
      </c>
      <c r="N122" s="6">
        <f t="shared" si="3"/>
        <v>44805</v>
      </c>
    </row>
    <row r="123" spans="1:14" ht="31.2">
      <c r="A123" s="3">
        <v>1</v>
      </c>
      <c r="B123" s="3">
        <v>1967</v>
      </c>
      <c r="C123" s="6">
        <f t="shared" si="4"/>
        <v>24473</v>
      </c>
      <c r="D123" s="3" t="s">
        <v>35</v>
      </c>
      <c r="E123" s="3">
        <v>2</v>
      </c>
      <c r="F123" s="3">
        <v>2029</v>
      </c>
      <c r="G123" s="6">
        <f t="shared" si="5"/>
        <v>47150</v>
      </c>
      <c r="H123" s="3">
        <v>1</v>
      </c>
      <c r="I123" s="3">
        <v>1967</v>
      </c>
      <c r="J123" s="6">
        <f t="shared" si="2"/>
        <v>24473</v>
      </c>
      <c r="K123" s="3" t="s">
        <v>174</v>
      </c>
      <c r="L123" s="3">
        <v>10</v>
      </c>
      <c r="M123" s="3">
        <v>2022</v>
      </c>
      <c r="N123" s="6">
        <f t="shared" si="3"/>
        <v>44835</v>
      </c>
    </row>
    <row r="124" spans="1:14" ht="31.2">
      <c r="A124" s="3">
        <v>2</v>
      </c>
      <c r="B124" s="3">
        <v>1967</v>
      </c>
      <c r="C124" s="6">
        <f t="shared" si="4"/>
        <v>24504</v>
      </c>
      <c r="D124" s="3" t="s">
        <v>35</v>
      </c>
      <c r="E124" s="3">
        <v>3</v>
      </c>
      <c r="F124" s="3">
        <v>2029</v>
      </c>
      <c r="G124" s="6">
        <f t="shared" si="5"/>
        <v>47178</v>
      </c>
      <c r="H124" s="3">
        <v>2</v>
      </c>
      <c r="I124" s="3">
        <v>1967</v>
      </c>
      <c r="J124" s="6">
        <f t="shared" si="2"/>
        <v>24504</v>
      </c>
      <c r="K124" s="3" t="s">
        <v>174</v>
      </c>
      <c r="L124" s="3">
        <v>11</v>
      </c>
      <c r="M124" s="3">
        <v>2022</v>
      </c>
      <c r="N124" s="6">
        <f t="shared" si="3"/>
        <v>44866</v>
      </c>
    </row>
    <row r="125" spans="1:14" ht="31.2">
      <c r="A125" s="3">
        <v>3</v>
      </c>
      <c r="B125" s="3">
        <v>1967</v>
      </c>
      <c r="C125" s="6">
        <f t="shared" si="4"/>
        <v>24532</v>
      </c>
      <c r="D125" s="3" t="s">
        <v>35</v>
      </c>
      <c r="E125" s="3">
        <v>4</v>
      </c>
      <c r="F125" s="3">
        <v>2029</v>
      </c>
      <c r="G125" s="6">
        <f t="shared" si="5"/>
        <v>47209</v>
      </c>
      <c r="H125" s="3">
        <v>3</v>
      </c>
      <c r="I125" s="3">
        <v>1967</v>
      </c>
      <c r="J125" s="6">
        <f t="shared" si="2"/>
        <v>24532</v>
      </c>
      <c r="K125" s="3" t="s">
        <v>174</v>
      </c>
      <c r="L125" s="3">
        <v>12</v>
      </c>
      <c r="M125" s="3">
        <v>2022</v>
      </c>
      <c r="N125" s="6">
        <f t="shared" si="3"/>
        <v>44896</v>
      </c>
    </row>
    <row r="126" spans="1:14" ht="31.2">
      <c r="A126" s="3">
        <v>4</v>
      </c>
      <c r="B126" s="3">
        <v>1967</v>
      </c>
      <c r="C126" s="6">
        <f t="shared" si="4"/>
        <v>24563</v>
      </c>
      <c r="D126" s="3" t="s">
        <v>35</v>
      </c>
      <c r="E126" s="3">
        <v>5</v>
      </c>
      <c r="F126" s="3">
        <v>2029</v>
      </c>
      <c r="G126" s="6">
        <f t="shared" si="5"/>
        <v>47239</v>
      </c>
      <c r="H126" s="3">
        <v>4</v>
      </c>
      <c r="I126" s="3">
        <v>1967</v>
      </c>
      <c r="J126" s="6">
        <f t="shared" si="2"/>
        <v>24563</v>
      </c>
      <c r="K126" s="3" t="s">
        <v>174</v>
      </c>
      <c r="L126" s="2">
        <v>1</v>
      </c>
      <c r="M126" s="3">
        <v>2023</v>
      </c>
      <c r="N126" s="6">
        <f t="shared" si="3"/>
        <v>44927</v>
      </c>
    </row>
    <row r="127" spans="1:14" ht="15.6">
      <c r="A127" s="3">
        <v>5</v>
      </c>
      <c r="B127" s="3">
        <v>1967</v>
      </c>
      <c r="C127" s="6">
        <f t="shared" si="4"/>
        <v>24593</v>
      </c>
      <c r="D127" s="3" t="s">
        <v>35</v>
      </c>
      <c r="E127" s="3">
        <v>6</v>
      </c>
      <c r="F127" s="3">
        <v>2029</v>
      </c>
      <c r="G127" s="6">
        <f t="shared" si="5"/>
        <v>47270</v>
      </c>
      <c r="H127" s="3">
        <v>5</v>
      </c>
      <c r="I127" s="3">
        <v>1967</v>
      </c>
      <c r="J127" s="6">
        <f t="shared" si="2"/>
        <v>24593</v>
      </c>
      <c r="K127" s="3" t="s">
        <v>26</v>
      </c>
      <c r="L127" s="3">
        <v>6</v>
      </c>
      <c r="M127" s="3">
        <v>2023</v>
      </c>
      <c r="N127" s="6">
        <f t="shared" si="3"/>
        <v>45078</v>
      </c>
    </row>
    <row r="128" spans="1:14" ht="15.6">
      <c r="A128" s="3">
        <v>6</v>
      </c>
      <c r="B128" s="3">
        <v>1967</v>
      </c>
      <c r="C128" s="6">
        <f t="shared" si="4"/>
        <v>24624</v>
      </c>
      <c r="D128" s="3" t="s">
        <v>35</v>
      </c>
      <c r="E128" s="3">
        <v>7</v>
      </c>
      <c r="F128" s="3">
        <v>2029</v>
      </c>
      <c r="G128" s="6">
        <f t="shared" si="5"/>
        <v>47300</v>
      </c>
      <c r="H128" s="3">
        <v>6</v>
      </c>
      <c r="I128" s="3">
        <v>1967</v>
      </c>
      <c r="J128" s="6">
        <f t="shared" si="2"/>
        <v>24624</v>
      </c>
      <c r="K128" s="3" t="s">
        <v>26</v>
      </c>
      <c r="L128" s="3">
        <v>7</v>
      </c>
      <c r="M128" s="3">
        <v>2023</v>
      </c>
      <c r="N128" s="6">
        <f t="shared" si="3"/>
        <v>45108</v>
      </c>
    </row>
    <row r="129" spans="1:14" ht="15.6">
      <c r="A129" s="3">
        <v>7</v>
      </c>
      <c r="B129" s="3">
        <v>1967</v>
      </c>
      <c r="C129" s="6">
        <f t="shared" si="4"/>
        <v>24654</v>
      </c>
      <c r="D129" s="3" t="s">
        <v>35</v>
      </c>
      <c r="E129" s="3">
        <v>8</v>
      </c>
      <c r="F129" s="3">
        <v>2029</v>
      </c>
      <c r="G129" s="6">
        <f t="shared" si="5"/>
        <v>47331</v>
      </c>
      <c r="H129" s="3">
        <v>7</v>
      </c>
      <c r="I129" s="3">
        <v>1967</v>
      </c>
      <c r="J129" s="6">
        <f t="shared" si="2"/>
        <v>24654</v>
      </c>
      <c r="K129" s="3" t="s">
        <v>26</v>
      </c>
      <c r="L129" s="3">
        <v>8</v>
      </c>
      <c r="M129" s="3">
        <v>2023</v>
      </c>
      <c r="N129" s="6">
        <f t="shared" si="3"/>
        <v>45139</v>
      </c>
    </row>
    <row r="130" spans="1:14" ht="15.6">
      <c r="A130" s="3">
        <v>8</v>
      </c>
      <c r="B130" s="3">
        <v>1967</v>
      </c>
      <c r="C130" s="6">
        <f t="shared" si="4"/>
        <v>24685</v>
      </c>
      <c r="D130" s="3" t="s">
        <v>35</v>
      </c>
      <c r="E130" s="3">
        <v>9</v>
      </c>
      <c r="F130" s="3">
        <v>2029</v>
      </c>
      <c r="G130" s="6">
        <f t="shared" si="5"/>
        <v>47362</v>
      </c>
      <c r="H130" s="3">
        <v>8</v>
      </c>
      <c r="I130" s="3">
        <v>1967</v>
      </c>
      <c r="J130" s="6">
        <f t="shared" si="2"/>
        <v>24685</v>
      </c>
      <c r="K130" s="3" t="s">
        <v>26</v>
      </c>
      <c r="L130" s="3">
        <v>9</v>
      </c>
      <c r="M130" s="3">
        <v>2023</v>
      </c>
      <c r="N130" s="6">
        <f t="shared" si="3"/>
        <v>45170</v>
      </c>
    </row>
    <row r="131" spans="1:14" ht="15.6">
      <c r="A131" s="3">
        <v>9</v>
      </c>
      <c r="B131" s="3">
        <v>1967</v>
      </c>
      <c r="C131" s="6">
        <f t="shared" si="4"/>
        <v>24716</v>
      </c>
      <c r="D131" s="3" t="s">
        <v>35</v>
      </c>
      <c r="E131" s="3">
        <v>10</v>
      </c>
      <c r="F131" s="3">
        <v>2029</v>
      </c>
      <c r="G131" s="6">
        <f t="shared" si="5"/>
        <v>47392</v>
      </c>
      <c r="H131" s="3">
        <v>9</v>
      </c>
      <c r="I131" s="3">
        <v>1967</v>
      </c>
      <c r="J131" s="6">
        <f t="shared" si="2"/>
        <v>24716</v>
      </c>
      <c r="K131" s="3" t="s">
        <v>26</v>
      </c>
      <c r="L131" s="3">
        <v>10</v>
      </c>
      <c r="M131" s="3">
        <v>2023</v>
      </c>
      <c r="N131" s="6">
        <f t="shared" si="3"/>
        <v>45200</v>
      </c>
    </row>
    <row r="132" spans="1:14" ht="15.6">
      <c r="A132" s="3">
        <v>10</v>
      </c>
      <c r="B132" s="3">
        <v>1967</v>
      </c>
      <c r="C132" s="6">
        <f t="shared" si="4"/>
        <v>24746</v>
      </c>
      <c r="D132" s="3" t="s">
        <v>35</v>
      </c>
      <c r="E132" s="3">
        <v>11</v>
      </c>
      <c r="F132" s="3">
        <v>2029</v>
      </c>
      <c r="G132" s="6">
        <f t="shared" si="5"/>
        <v>47423</v>
      </c>
      <c r="H132" s="3">
        <v>10</v>
      </c>
      <c r="I132" s="3">
        <v>1967</v>
      </c>
      <c r="J132" s="6">
        <f t="shared" si="2"/>
        <v>24746</v>
      </c>
      <c r="K132" s="3" t="s">
        <v>26</v>
      </c>
      <c r="L132" s="3">
        <v>11</v>
      </c>
      <c r="M132" s="3">
        <v>2023</v>
      </c>
      <c r="N132" s="6">
        <f t="shared" si="3"/>
        <v>45231</v>
      </c>
    </row>
    <row r="133" spans="1:14" ht="15.6">
      <c r="A133" s="3">
        <v>11</v>
      </c>
      <c r="B133" s="3">
        <v>1967</v>
      </c>
      <c r="C133" s="6">
        <f t="shared" si="4"/>
        <v>24777</v>
      </c>
      <c r="D133" s="3" t="s">
        <v>35</v>
      </c>
      <c r="E133" s="3">
        <v>12</v>
      </c>
      <c r="F133" s="3">
        <v>2029</v>
      </c>
      <c r="G133" s="6">
        <f t="shared" si="5"/>
        <v>47453</v>
      </c>
      <c r="H133" s="3">
        <v>11</v>
      </c>
      <c r="I133" s="3">
        <v>1967</v>
      </c>
      <c r="J133" s="6">
        <f t="shared" si="2"/>
        <v>24777</v>
      </c>
      <c r="K133" s="3" t="s">
        <v>26</v>
      </c>
      <c r="L133" s="3">
        <v>12</v>
      </c>
      <c r="M133" s="3">
        <v>2023</v>
      </c>
      <c r="N133" s="6">
        <f t="shared" si="3"/>
        <v>45261</v>
      </c>
    </row>
    <row r="134" spans="1:14" ht="15.6">
      <c r="A134" s="3">
        <v>12</v>
      </c>
      <c r="B134" s="3">
        <v>1967</v>
      </c>
      <c r="C134" s="6">
        <f t="shared" si="4"/>
        <v>24807</v>
      </c>
      <c r="D134" s="3" t="s">
        <v>35</v>
      </c>
      <c r="E134" s="3">
        <v>1</v>
      </c>
      <c r="F134" s="3">
        <v>2030</v>
      </c>
      <c r="G134" s="6">
        <f t="shared" si="5"/>
        <v>47484</v>
      </c>
      <c r="H134" s="3">
        <v>12</v>
      </c>
      <c r="I134" s="3">
        <v>1967</v>
      </c>
      <c r="J134" s="6">
        <f t="shared" si="2"/>
        <v>24807</v>
      </c>
      <c r="K134" s="3" t="s">
        <v>26</v>
      </c>
      <c r="L134" s="2">
        <v>1</v>
      </c>
      <c r="M134" s="3">
        <v>2024</v>
      </c>
      <c r="N134" s="6">
        <f t="shared" si="3"/>
        <v>45292</v>
      </c>
    </row>
    <row r="135" spans="1:14" ht="31.2">
      <c r="A135" s="3">
        <v>1</v>
      </c>
      <c r="B135" s="3">
        <v>1968</v>
      </c>
      <c r="C135" s="6">
        <f t="shared" si="4"/>
        <v>24838</v>
      </c>
      <c r="D135" s="3" t="s">
        <v>35</v>
      </c>
      <c r="E135" s="3">
        <v>2</v>
      </c>
      <c r="F135" s="3">
        <v>2030</v>
      </c>
      <c r="G135" s="6">
        <f t="shared" si="5"/>
        <v>47515</v>
      </c>
      <c r="H135" s="2">
        <v>1</v>
      </c>
      <c r="I135" s="3">
        <v>1968</v>
      </c>
      <c r="J135" s="6">
        <f t="shared" si="2"/>
        <v>24838</v>
      </c>
      <c r="K135" s="3" t="s">
        <v>175</v>
      </c>
      <c r="L135" s="3">
        <v>6</v>
      </c>
      <c r="M135" s="3">
        <v>2024</v>
      </c>
      <c r="N135" s="6">
        <f t="shared" si="3"/>
        <v>45444</v>
      </c>
    </row>
    <row r="136" spans="1:14" ht="31.2">
      <c r="A136" s="3">
        <v>2</v>
      </c>
      <c r="B136" s="3">
        <v>1968</v>
      </c>
      <c r="C136" s="6">
        <f t="shared" si="4"/>
        <v>24869</v>
      </c>
      <c r="D136" s="3" t="s">
        <v>35</v>
      </c>
      <c r="E136" s="3">
        <v>3</v>
      </c>
      <c r="F136" s="3">
        <v>2030</v>
      </c>
      <c r="G136" s="6">
        <f t="shared" si="5"/>
        <v>47543</v>
      </c>
      <c r="H136" s="3">
        <v>2</v>
      </c>
      <c r="I136" s="3">
        <v>1968</v>
      </c>
      <c r="J136" s="6">
        <f t="shared" si="2"/>
        <v>24869</v>
      </c>
      <c r="K136" s="3" t="s">
        <v>175</v>
      </c>
      <c r="L136" s="3">
        <v>7</v>
      </c>
      <c r="M136" s="3">
        <v>2024</v>
      </c>
      <c r="N136" s="6">
        <f t="shared" si="3"/>
        <v>45474</v>
      </c>
    </row>
    <row r="137" spans="1:14" ht="31.2">
      <c r="A137" s="3">
        <v>3</v>
      </c>
      <c r="B137" s="3">
        <v>1968</v>
      </c>
      <c r="C137" s="6">
        <f t="shared" si="4"/>
        <v>24898</v>
      </c>
      <c r="D137" s="3" t="s">
        <v>35</v>
      </c>
      <c r="E137" s="3">
        <v>4</v>
      </c>
      <c r="F137" s="3">
        <v>2030</v>
      </c>
      <c r="G137" s="6">
        <f t="shared" si="5"/>
        <v>47574</v>
      </c>
      <c r="H137" s="3">
        <v>3</v>
      </c>
      <c r="I137" s="3">
        <v>1968</v>
      </c>
      <c r="J137" s="6">
        <f t="shared" si="2"/>
        <v>24898</v>
      </c>
      <c r="K137" s="3" t="s">
        <v>175</v>
      </c>
      <c r="L137" s="3">
        <v>8</v>
      </c>
      <c r="M137" s="3">
        <v>2024</v>
      </c>
      <c r="N137" s="6">
        <f t="shared" si="3"/>
        <v>45505</v>
      </c>
    </row>
    <row r="138" spans="1:14" ht="31.2">
      <c r="A138" s="3">
        <v>4</v>
      </c>
      <c r="B138" s="3">
        <v>1968</v>
      </c>
      <c r="C138" s="6">
        <f t="shared" si="4"/>
        <v>24929</v>
      </c>
      <c r="D138" s="3" t="s">
        <v>35</v>
      </c>
      <c r="E138" s="3">
        <v>5</v>
      </c>
      <c r="F138" s="3">
        <v>2030</v>
      </c>
      <c r="G138" s="6">
        <f t="shared" si="5"/>
        <v>47604</v>
      </c>
      <c r="H138" s="3">
        <v>4</v>
      </c>
      <c r="I138" s="3">
        <v>1968</v>
      </c>
      <c r="J138" s="6">
        <f t="shared" si="2"/>
        <v>24929</v>
      </c>
      <c r="K138" s="3" t="s">
        <v>175</v>
      </c>
      <c r="L138" s="3">
        <v>9</v>
      </c>
      <c r="M138" s="3">
        <v>2024</v>
      </c>
      <c r="N138" s="6">
        <f t="shared" si="3"/>
        <v>45536</v>
      </c>
    </row>
    <row r="139" spans="1:14" ht="31.2">
      <c r="A139" s="3">
        <v>5</v>
      </c>
      <c r="B139" s="3">
        <v>1968</v>
      </c>
      <c r="C139" s="6">
        <f t="shared" si="4"/>
        <v>24959</v>
      </c>
      <c r="D139" s="3" t="s">
        <v>35</v>
      </c>
      <c r="E139" s="3">
        <v>6</v>
      </c>
      <c r="F139" s="3">
        <v>2030</v>
      </c>
      <c r="G139" s="6">
        <f t="shared" si="5"/>
        <v>47635</v>
      </c>
      <c r="H139" s="3">
        <v>5</v>
      </c>
      <c r="I139" s="3">
        <v>1968</v>
      </c>
      <c r="J139" s="6">
        <f t="shared" si="2"/>
        <v>24959</v>
      </c>
      <c r="K139" s="3" t="s">
        <v>175</v>
      </c>
      <c r="L139" s="3">
        <v>10</v>
      </c>
      <c r="M139" s="3">
        <v>2024</v>
      </c>
      <c r="N139" s="6">
        <f t="shared" si="3"/>
        <v>45566</v>
      </c>
    </row>
    <row r="140" spans="1:14" ht="31.2">
      <c r="A140" s="3">
        <v>6</v>
      </c>
      <c r="B140" s="3">
        <v>1968</v>
      </c>
      <c r="C140" s="6">
        <f t="shared" si="4"/>
        <v>24990</v>
      </c>
      <c r="D140" s="3" t="s">
        <v>35</v>
      </c>
      <c r="E140" s="3">
        <v>7</v>
      </c>
      <c r="F140" s="3">
        <v>2030</v>
      </c>
      <c r="G140" s="6">
        <f t="shared" si="5"/>
        <v>47665</v>
      </c>
      <c r="H140" s="3">
        <v>6</v>
      </c>
      <c r="I140" s="3">
        <v>1968</v>
      </c>
      <c r="J140" s="6">
        <f t="shared" si="2"/>
        <v>24990</v>
      </c>
      <c r="K140" s="3" t="s">
        <v>175</v>
      </c>
      <c r="L140" s="3">
        <v>11</v>
      </c>
      <c r="M140" s="3">
        <v>2024</v>
      </c>
      <c r="N140" s="6">
        <f t="shared" si="3"/>
        <v>45597</v>
      </c>
    </row>
    <row r="141" spans="1:14" ht="31.2">
      <c r="A141" s="3">
        <v>7</v>
      </c>
      <c r="B141" s="3">
        <v>1968</v>
      </c>
      <c r="C141" s="6">
        <f t="shared" si="4"/>
        <v>25020</v>
      </c>
      <c r="D141" s="3" t="s">
        <v>35</v>
      </c>
      <c r="E141" s="3">
        <v>8</v>
      </c>
      <c r="F141" s="3">
        <v>2030</v>
      </c>
      <c r="G141" s="6">
        <f t="shared" si="5"/>
        <v>47696</v>
      </c>
      <c r="H141" s="3">
        <v>7</v>
      </c>
      <c r="I141" s="3">
        <v>1968</v>
      </c>
      <c r="J141" s="6">
        <f t="shared" si="2"/>
        <v>25020</v>
      </c>
      <c r="K141" s="3" t="s">
        <v>175</v>
      </c>
      <c r="L141" s="3">
        <v>12</v>
      </c>
      <c r="M141" s="3">
        <v>2024</v>
      </c>
      <c r="N141" s="6">
        <f t="shared" si="3"/>
        <v>45627</v>
      </c>
    </row>
    <row r="142" spans="1:14" ht="31.2">
      <c r="A142" s="3">
        <v>8</v>
      </c>
      <c r="B142" s="3">
        <v>1968</v>
      </c>
      <c r="C142" s="6">
        <f t="shared" si="4"/>
        <v>25051</v>
      </c>
      <c r="D142" s="3" t="s">
        <v>35</v>
      </c>
      <c r="E142" s="3">
        <v>9</v>
      </c>
      <c r="F142" s="3">
        <v>2030</v>
      </c>
      <c r="G142" s="6">
        <f t="shared" si="5"/>
        <v>47727</v>
      </c>
      <c r="H142" s="3">
        <v>8</v>
      </c>
      <c r="I142" s="3">
        <v>1968</v>
      </c>
      <c r="J142" s="6">
        <f t="shared" si="2"/>
        <v>25051</v>
      </c>
      <c r="K142" s="3" t="s">
        <v>175</v>
      </c>
      <c r="L142" s="2">
        <v>1</v>
      </c>
      <c r="M142" s="3">
        <v>2025</v>
      </c>
      <c r="N142" s="6">
        <f t="shared" si="3"/>
        <v>45658</v>
      </c>
    </row>
    <row r="143" spans="1:14" ht="31.2">
      <c r="A143" s="3">
        <v>9</v>
      </c>
      <c r="B143" s="3">
        <v>1968</v>
      </c>
      <c r="C143" s="6">
        <f t="shared" si="4"/>
        <v>25082</v>
      </c>
      <c r="D143" s="3" t="s">
        <v>35</v>
      </c>
      <c r="E143" s="3">
        <v>10</v>
      </c>
      <c r="F143" s="3">
        <v>2030</v>
      </c>
      <c r="G143" s="6">
        <f t="shared" si="5"/>
        <v>47757</v>
      </c>
      <c r="H143" s="3">
        <v>9</v>
      </c>
      <c r="I143" s="3">
        <v>1968</v>
      </c>
      <c r="J143" s="6">
        <f t="shared" si="2"/>
        <v>25082</v>
      </c>
      <c r="K143" s="3" t="s">
        <v>176</v>
      </c>
      <c r="L143" s="3">
        <v>6</v>
      </c>
      <c r="M143" s="3">
        <v>2025</v>
      </c>
      <c r="N143" s="6">
        <f t="shared" si="3"/>
        <v>45809</v>
      </c>
    </row>
    <row r="144" spans="1:14" ht="31.2">
      <c r="A144" s="3">
        <v>10</v>
      </c>
      <c r="B144" s="3">
        <v>1968</v>
      </c>
      <c r="C144" s="6">
        <f t="shared" si="4"/>
        <v>25112</v>
      </c>
      <c r="D144" s="3" t="s">
        <v>35</v>
      </c>
      <c r="E144" s="3">
        <v>11</v>
      </c>
      <c r="F144" s="3">
        <v>2030</v>
      </c>
      <c r="G144" s="6">
        <f t="shared" si="5"/>
        <v>47788</v>
      </c>
      <c r="H144" s="3">
        <v>10</v>
      </c>
      <c r="I144" s="3">
        <v>1968</v>
      </c>
      <c r="J144" s="6">
        <f t="shared" si="2"/>
        <v>25112</v>
      </c>
      <c r="K144" s="3" t="s">
        <v>176</v>
      </c>
      <c r="L144" s="3">
        <v>7</v>
      </c>
      <c r="M144" s="3">
        <v>2025</v>
      </c>
      <c r="N144" s="6">
        <f t="shared" si="3"/>
        <v>45839</v>
      </c>
    </row>
    <row r="145" spans="1:14" ht="31.2">
      <c r="A145" s="3">
        <v>11</v>
      </c>
      <c r="B145" s="3">
        <v>1968</v>
      </c>
      <c r="C145" s="6">
        <f t="shared" si="4"/>
        <v>25143</v>
      </c>
      <c r="D145" s="3" t="s">
        <v>35</v>
      </c>
      <c r="E145" s="3">
        <v>12</v>
      </c>
      <c r="F145" s="3">
        <v>2030</v>
      </c>
      <c r="G145" s="6">
        <f t="shared" si="5"/>
        <v>47818</v>
      </c>
      <c r="H145" s="3">
        <v>11</v>
      </c>
      <c r="I145" s="3">
        <v>1968</v>
      </c>
      <c r="J145" s="6">
        <f t="shared" si="2"/>
        <v>25143</v>
      </c>
      <c r="K145" s="3" t="s">
        <v>176</v>
      </c>
      <c r="L145" s="3">
        <v>8</v>
      </c>
      <c r="M145" s="3">
        <v>2025</v>
      </c>
      <c r="N145" s="6">
        <f t="shared" si="3"/>
        <v>45870</v>
      </c>
    </row>
    <row r="146" spans="1:14" ht="31.2">
      <c r="A146" s="3">
        <v>12</v>
      </c>
      <c r="B146" s="3">
        <v>1968</v>
      </c>
      <c r="C146" s="6">
        <f t="shared" si="4"/>
        <v>25173</v>
      </c>
      <c r="D146" s="3" t="s">
        <v>35</v>
      </c>
      <c r="E146" s="3">
        <v>1</v>
      </c>
      <c r="F146" s="3">
        <v>2031</v>
      </c>
      <c r="G146" s="6">
        <f t="shared" si="5"/>
        <v>47849</v>
      </c>
      <c r="H146" s="3">
        <v>12</v>
      </c>
      <c r="I146" s="3">
        <v>1968</v>
      </c>
      <c r="J146" s="6">
        <f t="shared" si="2"/>
        <v>25173</v>
      </c>
      <c r="K146" s="3" t="s">
        <v>176</v>
      </c>
      <c r="L146" s="3">
        <v>9</v>
      </c>
      <c r="M146" s="3">
        <v>2025</v>
      </c>
      <c r="N146" s="6">
        <f t="shared" si="3"/>
        <v>45901</v>
      </c>
    </row>
    <row r="147" spans="1:14" ht="31.2">
      <c r="A147" s="3">
        <v>1</v>
      </c>
      <c r="B147" s="3">
        <v>1969</v>
      </c>
      <c r="C147" s="6">
        <f t="shared" si="4"/>
        <v>25204</v>
      </c>
      <c r="D147" s="3" t="s">
        <v>35</v>
      </c>
      <c r="E147" s="3">
        <v>2</v>
      </c>
      <c r="F147" s="3">
        <v>2031</v>
      </c>
      <c r="G147" s="6">
        <f t="shared" si="5"/>
        <v>47880</v>
      </c>
      <c r="H147" s="3">
        <v>1</v>
      </c>
      <c r="I147" s="3">
        <v>1969</v>
      </c>
      <c r="J147" s="6">
        <f t="shared" si="2"/>
        <v>25204</v>
      </c>
      <c r="K147" s="3" t="s">
        <v>176</v>
      </c>
      <c r="L147" s="3">
        <v>10</v>
      </c>
      <c r="M147" s="3">
        <v>2025</v>
      </c>
      <c r="N147" s="6">
        <f t="shared" si="3"/>
        <v>45931</v>
      </c>
    </row>
    <row r="148" spans="1:14" ht="31.2">
      <c r="A148" s="3">
        <v>2</v>
      </c>
      <c r="B148" s="3">
        <v>1969</v>
      </c>
      <c r="C148" s="6">
        <f t="shared" si="4"/>
        <v>25235</v>
      </c>
      <c r="D148" s="3" t="s">
        <v>35</v>
      </c>
      <c r="E148" s="3">
        <v>3</v>
      </c>
      <c r="F148" s="3">
        <v>2031</v>
      </c>
      <c r="G148" s="6">
        <f t="shared" si="5"/>
        <v>47908</v>
      </c>
      <c r="H148" s="3">
        <v>2</v>
      </c>
      <c r="I148" s="3">
        <v>1969</v>
      </c>
      <c r="J148" s="6">
        <f t="shared" si="2"/>
        <v>25235</v>
      </c>
      <c r="K148" s="3" t="s">
        <v>176</v>
      </c>
      <c r="L148" s="3">
        <v>11</v>
      </c>
      <c r="M148" s="3">
        <v>2025</v>
      </c>
      <c r="N148" s="6">
        <f t="shared" si="3"/>
        <v>45962</v>
      </c>
    </row>
    <row r="149" spans="1:14" ht="31.2">
      <c r="A149" s="3">
        <v>3</v>
      </c>
      <c r="B149" s="3">
        <v>1969</v>
      </c>
      <c r="C149" s="6">
        <f t="shared" si="4"/>
        <v>25263</v>
      </c>
      <c r="D149" s="3" t="s">
        <v>35</v>
      </c>
      <c r="E149" s="3">
        <v>4</v>
      </c>
      <c r="F149" s="3">
        <v>2031</v>
      </c>
      <c r="G149" s="6">
        <f t="shared" si="5"/>
        <v>47939</v>
      </c>
      <c r="H149" s="3">
        <v>3</v>
      </c>
      <c r="I149" s="3">
        <v>1969</v>
      </c>
      <c r="J149" s="6">
        <f t="shared" si="2"/>
        <v>25263</v>
      </c>
      <c r="K149" s="3" t="s">
        <v>176</v>
      </c>
      <c r="L149" s="3">
        <v>12</v>
      </c>
      <c r="M149" s="3">
        <v>2025</v>
      </c>
      <c r="N149" s="6">
        <f t="shared" si="3"/>
        <v>45992</v>
      </c>
    </row>
    <row r="150" spans="1:14" ht="31.2">
      <c r="A150" s="3">
        <v>4</v>
      </c>
      <c r="B150" s="3">
        <v>1969</v>
      </c>
      <c r="C150" s="6">
        <f t="shared" si="4"/>
        <v>25294</v>
      </c>
      <c r="D150" s="3" t="s">
        <v>35</v>
      </c>
      <c r="E150" s="3">
        <v>5</v>
      </c>
      <c r="F150" s="3">
        <v>2031</v>
      </c>
      <c r="G150" s="6">
        <f t="shared" si="5"/>
        <v>47969</v>
      </c>
      <c r="H150" s="3">
        <v>4</v>
      </c>
      <c r="I150" s="3">
        <v>1969</v>
      </c>
      <c r="J150" s="6">
        <f t="shared" si="2"/>
        <v>25294</v>
      </c>
      <c r="K150" s="3" t="s">
        <v>176</v>
      </c>
      <c r="L150" s="2">
        <v>1</v>
      </c>
      <c r="M150" s="3">
        <v>2026</v>
      </c>
      <c r="N150" s="6">
        <f t="shared" si="3"/>
        <v>46023</v>
      </c>
    </row>
    <row r="151" spans="1:14" ht="15.6">
      <c r="A151" s="3">
        <v>5</v>
      </c>
      <c r="B151" s="3">
        <v>1969</v>
      </c>
      <c r="C151" s="6">
        <f t="shared" si="4"/>
        <v>25324</v>
      </c>
      <c r="D151" s="3" t="s">
        <v>35</v>
      </c>
      <c r="E151" s="3">
        <v>6</v>
      </c>
      <c r="F151" s="3">
        <v>2031</v>
      </c>
      <c r="G151" s="6">
        <f t="shared" si="5"/>
        <v>48000</v>
      </c>
      <c r="H151" s="3">
        <v>5</v>
      </c>
      <c r="I151" s="3">
        <v>1969</v>
      </c>
      <c r="J151" s="6">
        <f t="shared" si="2"/>
        <v>25324</v>
      </c>
      <c r="K151" s="3" t="s">
        <v>177</v>
      </c>
      <c r="L151" s="3">
        <v>6</v>
      </c>
      <c r="M151" s="3">
        <v>2026</v>
      </c>
      <c r="N151" s="6">
        <f t="shared" si="3"/>
        <v>46174</v>
      </c>
    </row>
    <row r="152" spans="1:14" ht="15.6">
      <c r="A152" s="3">
        <v>6</v>
      </c>
      <c r="B152" s="3">
        <v>1969</v>
      </c>
      <c r="C152" s="6">
        <f t="shared" si="4"/>
        <v>25355</v>
      </c>
      <c r="D152" s="3" t="s">
        <v>35</v>
      </c>
      <c r="E152" s="3">
        <v>7</v>
      </c>
      <c r="F152" s="3">
        <v>2031</v>
      </c>
      <c r="G152" s="6">
        <f t="shared" si="5"/>
        <v>48030</v>
      </c>
      <c r="H152" s="3">
        <v>6</v>
      </c>
      <c r="I152" s="3">
        <v>1969</v>
      </c>
      <c r="J152" s="6">
        <f t="shared" si="2"/>
        <v>25355</v>
      </c>
      <c r="K152" s="3" t="s">
        <v>177</v>
      </c>
      <c r="L152" s="3">
        <v>7</v>
      </c>
      <c r="M152" s="3">
        <v>2026</v>
      </c>
      <c r="N152" s="6">
        <f t="shared" si="3"/>
        <v>46204</v>
      </c>
    </row>
    <row r="153" spans="1:14" ht="15.6">
      <c r="A153" s="3">
        <v>7</v>
      </c>
      <c r="B153" s="3">
        <v>1969</v>
      </c>
      <c r="C153" s="6">
        <f t="shared" si="4"/>
        <v>25385</v>
      </c>
      <c r="D153" s="3" t="s">
        <v>35</v>
      </c>
      <c r="E153" s="3">
        <v>8</v>
      </c>
      <c r="F153" s="3">
        <v>2031</v>
      </c>
      <c r="G153" s="6">
        <f t="shared" si="5"/>
        <v>48061</v>
      </c>
      <c r="H153" s="3">
        <v>7</v>
      </c>
      <c r="I153" s="3">
        <v>1969</v>
      </c>
      <c r="J153" s="6">
        <f t="shared" si="2"/>
        <v>25385</v>
      </c>
      <c r="K153" s="3" t="s">
        <v>177</v>
      </c>
      <c r="L153" s="3">
        <v>8</v>
      </c>
      <c r="M153" s="3">
        <v>2026</v>
      </c>
      <c r="N153" s="6">
        <f t="shared" si="3"/>
        <v>46235</v>
      </c>
    </row>
    <row r="154" spans="1:14" ht="15.6">
      <c r="A154" s="3">
        <v>8</v>
      </c>
      <c r="B154" s="3">
        <v>1969</v>
      </c>
      <c r="C154" s="6">
        <f t="shared" si="4"/>
        <v>25416</v>
      </c>
      <c r="D154" s="3" t="s">
        <v>35</v>
      </c>
      <c r="E154" s="3">
        <v>9</v>
      </c>
      <c r="F154" s="3">
        <v>2031</v>
      </c>
      <c r="G154" s="6">
        <f t="shared" si="5"/>
        <v>48092</v>
      </c>
      <c r="H154" s="3">
        <v>8</v>
      </c>
      <c r="I154" s="3">
        <v>1969</v>
      </c>
      <c r="J154" s="6">
        <f t="shared" si="2"/>
        <v>25416</v>
      </c>
      <c r="K154" s="3" t="s">
        <v>177</v>
      </c>
      <c r="L154" s="3">
        <v>9</v>
      </c>
      <c r="M154" s="3">
        <v>2026</v>
      </c>
      <c r="N154" s="6">
        <f t="shared" si="3"/>
        <v>46266</v>
      </c>
    </row>
    <row r="155" spans="1:14" ht="15.6">
      <c r="A155" s="3">
        <v>9</v>
      </c>
      <c r="B155" s="3">
        <v>1969</v>
      </c>
      <c r="C155" s="6">
        <f t="shared" si="4"/>
        <v>25447</v>
      </c>
      <c r="D155" s="3" t="s">
        <v>35</v>
      </c>
      <c r="E155" s="3">
        <v>10</v>
      </c>
      <c r="F155" s="3">
        <v>2031</v>
      </c>
      <c r="G155" s="6">
        <f t="shared" si="5"/>
        <v>48122</v>
      </c>
      <c r="H155" s="3">
        <v>9</v>
      </c>
      <c r="I155" s="3">
        <v>1969</v>
      </c>
      <c r="J155" s="6">
        <f t="shared" si="2"/>
        <v>25447</v>
      </c>
      <c r="K155" s="3" t="s">
        <v>177</v>
      </c>
      <c r="L155" s="3">
        <v>10</v>
      </c>
      <c r="M155" s="3">
        <v>2026</v>
      </c>
      <c r="N155" s="6">
        <f t="shared" si="3"/>
        <v>46296</v>
      </c>
    </row>
    <row r="156" spans="1:14" ht="15.6">
      <c r="A156" s="3">
        <v>10</v>
      </c>
      <c r="B156" s="3">
        <v>1969</v>
      </c>
      <c r="C156" s="6">
        <f t="shared" si="4"/>
        <v>25477</v>
      </c>
      <c r="D156" s="3" t="s">
        <v>35</v>
      </c>
      <c r="E156" s="3">
        <v>11</v>
      </c>
      <c r="F156" s="3">
        <v>2031</v>
      </c>
      <c r="G156" s="6">
        <f t="shared" si="5"/>
        <v>48153</v>
      </c>
      <c r="H156" s="3">
        <v>10</v>
      </c>
      <c r="I156" s="3">
        <v>1969</v>
      </c>
      <c r="J156" s="6">
        <f t="shared" si="2"/>
        <v>25477</v>
      </c>
      <c r="K156" s="3" t="s">
        <v>177</v>
      </c>
      <c r="L156" s="3">
        <v>11</v>
      </c>
      <c r="M156" s="3">
        <v>2026</v>
      </c>
      <c r="N156" s="6">
        <f t="shared" si="3"/>
        <v>46327</v>
      </c>
    </row>
    <row r="157" spans="1:14" ht="15.6">
      <c r="A157" s="3">
        <v>11</v>
      </c>
      <c r="B157" s="3">
        <v>1969</v>
      </c>
      <c r="C157" s="6">
        <f t="shared" si="4"/>
        <v>25508</v>
      </c>
      <c r="D157" s="3" t="s">
        <v>35</v>
      </c>
      <c r="E157" s="3">
        <v>12</v>
      </c>
      <c r="F157" s="3">
        <v>2031</v>
      </c>
      <c r="G157" s="6">
        <f t="shared" si="5"/>
        <v>48183</v>
      </c>
      <c r="H157" s="3">
        <v>11</v>
      </c>
      <c r="I157" s="3">
        <v>1969</v>
      </c>
      <c r="J157" s="6">
        <f t="shared" si="2"/>
        <v>25508</v>
      </c>
      <c r="K157" s="3" t="s">
        <v>177</v>
      </c>
      <c r="L157" s="3">
        <v>12</v>
      </c>
      <c r="M157" s="3">
        <v>2026</v>
      </c>
      <c r="N157" s="6">
        <f t="shared" si="3"/>
        <v>46357</v>
      </c>
    </row>
    <row r="158" spans="1:14" ht="15.6">
      <c r="A158" s="3">
        <v>12</v>
      </c>
      <c r="B158" s="3">
        <v>1969</v>
      </c>
      <c r="C158" s="6">
        <f t="shared" si="4"/>
        <v>25538</v>
      </c>
      <c r="D158" s="3" t="s">
        <v>35</v>
      </c>
      <c r="E158" s="3">
        <v>1</v>
      </c>
      <c r="F158" s="3">
        <v>2032</v>
      </c>
      <c r="G158" s="6">
        <f t="shared" si="5"/>
        <v>48214</v>
      </c>
      <c r="H158" s="3">
        <v>12</v>
      </c>
      <c r="I158" s="3">
        <v>1969</v>
      </c>
      <c r="J158" s="6">
        <f t="shared" si="2"/>
        <v>25538</v>
      </c>
      <c r="K158" s="3" t="s">
        <v>177</v>
      </c>
      <c r="L158" s="2">
        <v>1</v>
      </c>
      <c r="M158" s="3">
        <v>2027</v>
      </c>
      <c r="N158" s="6">
        <f t="shared" si="3"/>
        <v>46388</v>
      </c>
    </row>
    <row r="159" spans="1:14" ht="31.2">
      <c r="A159" s="3">
        <v>1</v>
      </c>
      <c r="B159" s="3">
        <v>1970</v>
      </c>
      <c r="C159" s="6">
        <f t="shared" si="4"/>
        <v>25569</v>
      </c>
      <c r="D159" s="3" t="s">
        <v>35</v>
      </c>
      <c r="E159" s="3">
        <v>2</v>
      </c>
      <c r="F159" s="3">
        <v>2032</v>
      </c>
      <c r="G159" s="6">
        <f t="shared" si="5"/>
        <v>48245</v>
      </c>
      <c r="H159" s="3">
        <v>1</v>
      </c>
      <c r="I159" s="3">
        <v>1970</v>
      </c>
      <c r="J159" s="6">
        <f t="shared" si="2"/>
        <v>25569</v>
      </c>
      <c r="K159" s="3" t="s">
        <v>178</v>
      </c>
      <c r="L159" s="3">
        <v>6</v>
      </c>
      <c r="M159" s="3">
        <v>2027</v>
      </c>
      <c r="N159" s="6">
        <f t="shared" si="3"/>
        <v>46539</v>
      </c>
    </row>
    <row r="160" spans="1:14" ht="31.2">
      <c r="A160" s="3">
        <v>2</v>
      </c>
      <c r="B160" s="3">
        <v>1970</v>
      </c>
      <c r="C160" s="6">
        <f t="shared" si="4"/>
        <v>25600</v>
      </c>
      <c r="D160" s="3" t="s">
        <v>35</v>
      </c>
      <c r="E160" s="3">
        <v>3</v>
      </c>
      <c r="F160" s="3">
        <v>2032</v>
      </c>
      <c r="G160" s="6">
        <f t="shared" si="5"/>
        <v>48274</v>
      </c>
      <c r="H160" s="3">
        <v>2</v>
      </c>
      <c r="I160" s="3">
        <v>1970</v>
      </c>
      <c r="J160" s="6">
        <f t="shared" si="2"/>
        <v>25600</v>
      </c>
      <c r="K160" s="3" t="s">
        <v>178</v>
      </c>
      <c r="L160" s="3">
        <v>7</v>
      </c>
      <c r="M160" s="3">
        <v>2027</v>
      </c>
      <c r="N160" s="6">
        <f t="shared" si="3"/>
        <v>46569</v>
      </c>
    </row>
    <row r="161" spans="1:14" ht="31.2">
      <c r="A161" s="3">
        <v>3</v>
      </c>
      <c r="B161" s="3">
        <v>1970</v>
      </c>
      <c r="C161" s="6">
        <f t="shared" si="4"/>
        <v>25628</v>
      </c>
      <c r="D161" s="3" t="s">
        <v>35</v>
      </c>
      <c r="E161" s="3">
        <v>4</v>
      </c>
      <c r="F161" s="3">
        <v>2032</v>
      </c>
      <c r="G161" s="6">
        <f t="shared" si="5"/>
        <v>48305</v>
      </c>
      <c r="H161" s="3">
        <v>3</v>
      </c>
      <c r="I161" s="3">
        <v>1970</v>
      </c>
      <c r="J161" s="6">
        <f t="shared" si="2"/>
        <v>25628</v>
      </c>
      <c r="K161" s="3" t="s">
        <v>178</v>
      </c>
      <c r="L161" s="3">
        <v>8</v>
      </c>
      <c r="M161" s="3">
        <v>2027</v>
      </c>
      <c r="N161" s="6">
        <f t="shared" si="3"/>
        <v>46600</v>
      </c>
    </row>
    <row r="162" spans="1:14" ht="31.2">
      <c r="A162" s="3">
        <v>4</v>
      </c>
      <c r="B162" s="3">
        <v>1970</v>
      </c>
      <c r="C162" s="6">
        <f t="shared" si="4"/>
        <v>25659</v>
      </c>
      <c r="D162" s="3" t="s">
        <v>35</v>
      </c>
      <c r="E162" s="3">
        <v>5</v>
      </c>
      <c r="F162" s="3">
        <v>2032</v>
      </c>
      <c r="G162" s="6">
        <f t="shared" si="5"/>
        <v>48335</v>
      </c>
      <c r="H162" s="3">
        <v>4</v>
      </c>
      <c r="I162" s="3">
        <v>1970</v>
      </c>
      <c r="J162" s="6">
        <f t="shared" si="2"/>
        <v>25659</v>
      </c>
      <c r="K162" s="3" t="s">
        <v>178</v>
      </c>
      <c r="L162" s="3">
        <v>9</v>
      </c>
      <c r="M162" s="3">
        <v>2027</v>
      </c>
      <c r="N162" s="6">
        <f t="shared" si="3"/>
        <v>46631</v>
      </c>
    </row>
    <row r="163" spans="1:14" ht="31.2">
      <c r="A163" s="3">
        <v>5</v>
      </c>
      <c r="B163" s="3">
        <v>1970</v>
      </c>
      <c r="C163" s="6">
        <f t="shared" si="4"/>
        <v>25689</v>
      </c>
      <c r="D163" s="3" t="s">
        <v>35</v>
      </c>
      <c r="E163" s="3">
        <v>6</v>
      </c>
      <c r="F163" s="3">
        <v>2032</v>
      </c>
      <c r="G163" s="6">
        <f t="shared" si="5"/>
        <v>48366</v>
      </c>
      <c r="H163" s="3">
        <v>5</v>
      </c>
      <c r="I163" s="3">
        <v>1970</v>
      </c>
      <c r="J163" s="6">
        <f t="shared" si="2"/>
        <v>25689</v>
      </c>
      <c r="K163" s="3" t="s">
        <v>178</v>
      </c>
      <c r="L163" s="3">
        <v>10</v>
      </c>
      <c r="M163" s="3">
        <v>2027</v>
      </c>
      <c r="N163" s="6">
        <f t="shared" si="3"/>
        <v>46661</v>
      </c>
    </row>
    <row r="164" spans="1:14" ht="31.2">
      <c r="A164" s="3">
        <v>6</v>
      </c>
      <c r="B164" s="3">
        <v>1970</v>
      </c>
      <c r="C164" s="6">
        <f t="shared" si="4"/>
        <v>25720</v>
      </c>
      <c r="D164" s="3" t="s">
        <v>35</v>
      </c>
      <c r="E164" s="3">
        <v>7</v>
      </c>
      <c r="F164" s="3">
        <v>2032</v>
      </c>
      <c r="G164" s="6">
        <f t="shared" si="5"/>
        <v>48396</v>
      </c>
      <c r="H164" s="3">
        <v>6</v>
      </c>
      <c r="I164" s="3">
        <v>1970</v>
      </c>
      <c r="J164" s="6">
        <f t="shared" si="2"/>
        <v>25720</v>
      </c>
      <c r="K164" s="3" t="s">
        <v>178</v>
      </c>
      <c r="L164" s="3">
        <v>11</v>
      </c>
      <c r="M164" s="3">
        <v>2027</v>
      </c>
      <c r="N164" s="6">
        <f t="shared" si="3"/>
        <v>46692</v>
      </c>
    </row>
    <row r="165" spans="1:14" ht="31.2">
      <c r="A165" s="3">
        <v>7</v>
      </c>
      <c r="B165" s="3">
        <v>1970</v>
      </c>
      <c r="C165" s="6">
        <f t="shared" si="4"/>
        <v>25750</v>
      </c>
      <c r="D165" s="3" t="s">
        <v>35</v>
      </c>
      <c r="E165" s="3">
        <v>8</v>
      </c>
      <c r="F165" s="3">
        <v>2032</v>
      </c>
      <c r="G165" s="6">
        <f t="shared" si="5"/>
        <v>48427</v>
      </c>
      <c r="H165" s="3">
        <v>7</v>
      </c>
      <c r="I165" s="3">
        <v>1970</v>
      </c>
      <c r="J165" s="6">
        <f t="shared" si="2"/>
        <v>25750</v>
      </c>
      <c r="K165" s="3" t="s">
        <v>178</v>
      </c>
      <c r="L165" s="3">
        <v>12</v>
      </c>
      <c r="M165" s="3">
        <v>2027</v>
      </c>
      <c r="N165" s="6">
        <f t="shared" si="3"/>
        <v>46722</v>
      </c>
    </row>
    <row r="166" spans="1:14" ht="31.2">
      <c r="A166" s="3">
        <v>8</v>
      </c>
      <c r="B166" s="3">
        <v>1970</v>
      </c>
      <c r="C166" s="6">
        <f t="shared" si="4"/>
        <v>25781</v>
      </c>
      <c r="D166" s="3" t="s">
        <v>35</v>
      </c>
      <c r="E166" s="3">
        <v>9</v>
      </c>
      <c r="F166" s="3">
        <v>2032</v>
      </c>
      <c r="G166" s="6">
        <f t="shared" si="5"/>
        <v>48458</v>
      </c>
      <c r="H166" s="3">
        <v>8</v>
      </c>
      <c r="I166" s="3">
        <v>1970</v>
      </c>
      <c r="J166" s="6">
        <f t="shared" si="2"/>
        <v>25781</v>
      </c>
      <c r="K166" s="3" t="s">
        <v>178</v>
      </c>
      <c r="L166" s="2">
        <v>1</v>
      </c>
      <c r="M166" s="3">
        <v>2028</v>
      </c>
      <c r="N166" s="6">
        <f t="shared" si="3"/>
        <v>46753</v>
      </c>
    </row>
    <row r="167" spans="1:14" ht="31.2">
      <c r="A167" s="3">
        <v>9</v>
      </c>
      <c r="B167" s="3">
        <v>1970</v>
      </c>
      <c r="C167" s="6">
        <f t="shared" si="4"/>
        <v>25812</v>
      </c>
      <c r="D167" s="3" t="s">
        <v>35</v>
      </c>
      <c r="E167" s="3">
        <v>10</v>
      </c>
      <c r="F167" s="3">
        <v>2032</v>
      </c>
      <c r="G167" s="6">
        <f t="shared" si="5"/>
        <v>48488</v>
      </c>
      <c r="H167" s="3">
        <v>9</v>
      </c>
      <c r="I167" s="3">
        <v>1970</v>
      </c>
      <c r="J167" s="6">
        <f t="shared" si="2"/>
        <v>25812</v>
      </c>
      <c r="K167" s="3" t="s">
        <v>179</v>
      </c>
      <c r="L167" s="3">
        <v>6</v>
      </c>
      <c r="M167" s="3">
        <v>2028</v>
      </c>
      <c r="N167" s="6">
        <f t="shared" si="3"/>
        <v>46905</v>
      </c>
    </row>
    <row r="168" spans="1:14" ht="31.2">
      <c r="A168" s="3">
        <v>10</v>
      </c>
      <c r="B168" s="3">
        <v>1970</v>
      </c>
      <c r="C168" s="6">
        <f t="shared" si="4"/>
        <v>25842</v>
      </c>
      <c r="D168" s="3" t="s">
        <v>35</v>
      </c>
      <c r="E168" s="3">
        <v>11</v>
      </c>
      <c r="F168" s="3">
        <v>2032</v>
      </c>
      <c r="G168" s="6">
        <f t="shared" si="5"/>
        <v>48519</v>
      </c>
      <c r="H168" s="3">
        <v>10</v>
      </c>
      <c r="I168" s="3">
        <v>1970</v>
      </c>
      <c r="J168" s="6">
        <f t="shared" si="2"/>
        <v>25842</v>
      </c>
      <c r="K168" s="3" t="s">
        <v>179</v>
      </c>
      <c r="L168" s="3">
        <v>7</v>
      </c>
      <c r="M168" s="3">
        <v>2028</v>
      </c>
      <c r="N168" s="6">
        <f t="shared" si="3"/>
        <v>46935</v>
      </c>
    </row>
    <row r="169" spans="1:14" ht="31.2">
      <c r="A169" s="3">
        <v>11</v>
      </c>
      <c r="B169" s="3">
        <v>1970</v>
      </c>
      <c r="C169" s="6">
        <f t="shared" si="4"/>
        <v>25873</v>
      </c>
      <c r="D169" s="3" t="s">
        <v>35</v>
      </c>
      <c r="E169" s="3">
        <v>12</v>
      </c>
      <c r="F169" s="3">
        <v>2032</v>
      </c>
      <c r="G169" s="6">
        <f t="shared" si="5"/>
        <v>48549</v>
      </c>
      <c r="H169" s="3">
        <v>11</v>
      </c>
      <c r="I169" s="3">
        <v>1970</v>
      </c>
      <c r="J169" s="6">
        <f t="shared" si="2"/>
        <v>25873</v>
      </c>
      <c r="K169" s="3" t="s">
        <v>179</v>
      </c>
      <c r="L169" s="3">
        <v>8</v>
      </c>
      <c r="M169" s="3">
        <v>2028</v>
      </c>
      <c r="N169" s="6">
        <f t="shared" si="3"/>
        <v>46966</v>
      </c>
    </row>
    <row r="170" spans="1:14" ht="31.2">
      <c r="A170" s="3">
        <v>12</v>
      </c>
      <c r="B170" s="3">
        <v>1970</v>
      </c>
      <c r="C170" s="6">
        <f t="shared" si="4"/>
        <v>25903</v>
      </c>
      <c r="D170" s="3" t="s">
        <v>35</v>
      </c>
      <c r="E170" s="3">
        <v>1</v>
      </c>
      <c r="F170" s="3">
        <v>2033</v>
      </c>
      <c r="G170" s="6">
        <f t="shared" si="5"/>
        <v>48580</v>
      </c>
      <c r="H170" s="3">
        <v>12</v>
      </c>
      <c r="I170" s="3">
        <v>1970</v>
      </c>
      <c r="J170" s="6">
        <f t="shared" si="2"/>
        <v>25903</v>
      </c>
      <c r="K170" s="3" t="s">
        <v>179</v>
      </c>
      <c r="L170" s="3">
        <v>9</v>
      </c>
      <c r="M170" s="3">
        <v>2028</v>
      </c>
      <c r="N170" s="6">
        <f t="shared" si="3"/>
        <v>46997</v>
      </c>
    </row>
    <row r="171" spans="1:14" ht="31.2">
      <c r="A171" s="3">
        <v>1</v>
      </c>
      <c r="B171" s="3">
        <v>1971</v>
      </c>
      <c r="C171" s="6">
        <f t="shared" ref="C171:C192" si="6">DATE(B171,A171,1)</f>
        <v>25934</v>
      </c>
      <c r="D171" s="3" t="s">
        <v>35</v>
      </c>
      <c r="E171" s="3">
        <v>2</v>
      </c>
      <c r="F171" s="3">
        <v>2033</v>
      </c>
      <c r="G171" s="6">
        <f t="shared" ref="G171:G192" si="7">DATE(F171,E171,1)</f>
        <v>48611</v>
      </c>
      <c r="H171" s="3">
        <v>1</v>
      </c>
      <c r="I171" s="3">
        <v>1971</v>
      </c>
      <c r="J171" s="6">
        <f t="shared" si="2"/>
        <v>25934</v>
      </c>
      <c r="K171" s="3" t="s">
        <v>179</v>
      </c>
      <c r="L171" s="3">
        <v>10</v>
      </c>
      <c r="M171" s="3">
        <v>2028</v>
      </c>
      <c r="N171" s="6">
        <f t="shared" si="3"/>
        <v>47027</v>
      </c>
    </row>
    <row r="172" spans="1:14" ht="31.2">
      <c r="A172" s="3">
        <v>2</v>
      </c>
      <c r="B172" s="3">
        <v>1971</v>
      </c>
      <c r="C172" s="6">
        <f t="shared" si="6"/>
        <v>25965</v>
      </c>
      <c r="D172" s="3" t="s">
        <v>35</v>
      </c>
      <c r="E172" s="3">
        <v>3</v>
      </c>
      <c r="F172" s="3">
        <v>2033</v>
      </c>
      <c r="G172" s="6">
        <f t="shared" si="7"/>
        <v>48639</v>
      </c>
      <c r="H172" s="3">
        <v>2</v>
      </c>
      <c r="I172" s="3">
        <v>1971</v>
      </c>
      <c r="J172" s="6">
        <f t="shared" si="2"/>
        <v>25965</v>
      </c>
      <c r="K172" s="3" t="s">
        <v>179</v>
      </c>
      <c r="L172" s="3">
        <v>11</v>
      </c>
      <c r="M172" s="3">
        <v>2028</v>
      </c>
      <c r="N172" s="6">
        <f t="shared" si="3"/>
        <v>47058</v>
      </c>
    </row>
    <row r="173" spans="1:14" ht="31.2">
      <c r="A173" s="3">
        <v>3</v>
      </c>
      <c r="B173" s="3">
        <v>1971</v>
      </c>
      <c r="C173" s="6">
        <f t="shared" si="6"/>
        <v>25993</v>
      </c>
      <c r="D173" s="3" t="s">
        <v>35</v>
      </c>
      <c r="E173" s="3">
        <v>4</v>
      </c>
      <c r="F173" s="3">
        <v>2033</v>
      </c>
      <c r="G173" s="6">
        <f t="shared" si="7"/>
        <v>48670</v>
      </c>
      <c r="H173" s="3">
        <v>3</v>
      </c>
      <c r="I173" s="3">
        <v>1971</v>
      </c>
      <c r="J173" s="6">
        <f t="shared" si="2"/>
        <v>25993</v>
      </c>
      <c r="K173" s="3" t="s">
        <v>179</v>
      </c>
      <c r="L173" s="3">
        <v>12</v>
      </c>
      <c r="M173" s="3">
        <v>2028</v>
      </c>
      <c r="N173" s="6">
        <f t="shared" si="3"/>
        <v>47088</v>
      </c>
    </row>
    <row r="174" spans="1:14" ht="31.2">
      <c r="A174" s="3">
        <v>4</v>
      </c>
      <c r="B174" s="3">
        <v>1971</v>
      </c>
      <c r="C174" s="6">
        <f t="shared" si="6"/>
        <v>26024</v>
      </c>
      <c r="D174" s="3" t="s">
        <v>35</v>
      </c>
      <c r="E174" s="3">
        <v>5</v>
      </c>
      <c r="F174" s="3">
        <v>2033</v>
      </c>
      <c r="G174" s="6">
        <f t="shared" si="7"/>
        <v>48700</v>
      </c>
      <c r="H174" s="3">
        <v>4</v>
      </c>
      <c r="I174" s="3">
        <v>1971</v>
      </c>
      <c r="J174" s="6">
        <f t="shared" si="2"/>
        <v>26024</v>
      </c>
      <c r="K174" s="3" t="s">
        <v>179</v>
      </c>
      <c r="L174" s="2">
        <v>1</v>
      </c>
      <c r="M174" s="3">
        <v>2029</v>
      </c>
      <c r="N174" s="6">
        <f t="shared" si="3"/>
        <v>47119</v>
      </c>
    </row>
    <row r="175" spans="1:14" ht="15.6">
      <c r="A175" s="3">
        <v>5</v>
      </c>
      <c r="B175" s="3">
        <v>1971</v>
      </c>
      <c r="C175" s="6">
        <f t="shared" si="6"/>
        <v>26054</v>
      </c>
      <c r="D175" s="3" t="s">
        <v>35</v>
      </c>
      <c r="E175" s="3">
        <v>6</v>
      </c>
      <c r="F175" s="3">
        <v>2033</v>
      </c>
      <c r="G175" s="6">
        <f t="shared" si="7"/>
        <v>48731</v>
      </c>
      <c r="H175" s="3">
        <v>5</v>
      </c>
      <c r="I175" s="3">
        <v>1971</v>
      </c>
      <c r="J175" s="6">
        <f t="shared" si="2"/>
        <v>26054</v>
      </c>
      <c r="K175" s="3" t="s">
        <v>37</v>
      </c>
      <c r="L175" s="3">
        <v>6</v>
      </c>
      <c r="M175" s="3">
        <v>2029</v>
      </c>
      <c r="N175" s="6">
        <f t="shared" si="3"/>
        <v>47270</v>
      </c>
    </row>
    <row r="176" spans="1:14" ht="15.6">
      <c r="A176" s="3">
        <v>6</v>
      </c>
      <c r="B176" s="3">
        <v>1971</v>
      </c>
      <c r="C176" s="6">
        <f t="shared" si="6"/>
        <v>26085</v>
      </c>
      <c r="D176" s="3" t="s">
        <v>35</v>
      </c>
      <c r="E176" s="3">
        <v>7</v>
      </c>
      <c r="F176" s="3">
        <v>2033</v>
      </c>
      <c r="G176" s="6">
        <f t="shared" si="7"/>
        <v>48761</v>
      </c>
      <c r="H176" s="3">
        <v>6</v>
      </c>
      <c r="I176" s="3">
        <v>1971</v>
      </c>
      <c r="J176" s="6">
        <f t="shared" ref="J176:J231" si="8">DATE(I176,H176,1)</f>
        <v>26085</v>
      </c>
      <c r="K176" s="3" t="s">
        <v>37</v>
      </c>
      <c r="L176" s="3">
        <v>7</v>
      </c>
      <c r="M176" s="3">
        <v>2029</v>
      </c>
      <c r="N176" s="6">
        <f t="shared" ref="N176:N239" si="9">DATE(M176,L176,1)</f>
        <v>47300</v>
      </c>
    </row>
    <row r="177" spans="1:14" ht="15.6">
      <c r="A177" s="3">
        <v>7</v>
      </c>
      <c r="B177" s="3">
        <v>1971</v>
      </c>
      <c r="C177" s="6">
        <f t="shared" si="6"/>
        <v>26115</v>
      </c>
      <c r="D177" s="3" t="s">
        <v>35</v>
      </c>
      <c r="E177" s="3">
        <v>8</v>
      </c>
      <c r="F177" s="3">
        <v>2033</v>
      </c>
      <c r="G177" s="6">
        <f t="shared" si="7"/>
        <v>48792</v>
      </c>
      <c r="H177" s="3">
        <v>7</v>
      </c>
      <c r="I177" s="3">
        <v>1971</v>
      </c>
      <c r="J177" s="6">
        <f t="shared" si="8"/>
        <v>26115</v>
      </c>
      <c r="K177" s="3" t="s">
        <v>37</v>
      </c>
      <c r="L177" s="3">
        <v>8</v>
      </c>
      <c r="M177" s="3">
        <v>2029</v>
      </c>
      <c r="N177" s="6">
        <f t="shared" si="9"/>
        <v>47331</v>
      </c>
    </row>
    <row r="178" spans="1:14" ht="15.6">
      <c r="A178" s="3">
        <v>8</v>
      </c>
      <c r="B178" s="3">
        <v>1971</v>
      </c>
      <c r="C178" s="6">
        <f t="shared" si="6"/>
        <v>26146</v>
      </c>
      <c r="D178" s="3" t="s">
        <v>35</v>
      </c>
      <c r="E178" s="3">
        <v>9</v>
      </c>
      <c r="F178" s="3">
        <v>2033</v>
      </c>
      <c r="G178" s="6">
        <f t="shared" si="7"/>
        <v>48823</v>
      </c>
      <c r="H178" s="3">
        <v>8</v>
      </c>
      <c r="I178" s="3">
        <v>1971</v>
      </c>
      <c r="J178" s="6">
        <f t="shared" si="8"/>
        <v>26146</v>
      </c>
      <c r="K178" s="3" t="s">
        <v>37</v>
      </c>
      <c r="L178" s="3">
        <v>9</v>
      </c>
      <c r="M178" s="3">
        <v>2029</v>
      </c>
      <c r="N178" s="6">
        <f t="shared" si="9"/>
        <v>47362</v>
      </c>
    </row>
    <row r="179" spans="1:14" ht="15.6">
      <c r="A179" s="3">
        <v>9</v>
      </c>
      <c r="B179" s="3">
        <v>1971</v>
      </c>
      <c r="C179" s="6">
        <f t="shared" si="6"/>
        <v>26177</v>
      </c>
      <c r="D179" s="3" t="s">
        <v>35</v>
      </c>
      <c r="E179" s="3">
        <v>10</v>
      </c>
      <c r="F179" s="3">
        <v>2033</v>
      </c>
      <c r="G179" s="6">
        <f t="shared" si="7"/>
        <v>48853</v>
      </c>
      <c r="H179" s="3">
        <v>9</v>
      </c>
      <c r="I179" s="3">
        <v>1971</v>
      </c>
      <c r="J179" s="6">
        <f t="shared" si="8"/>
        <v>26177</v>
      </c>
      <c r="K179" s="3" t="s">
        <v>37</v>
      </c>
      <c r="L179" s="3">
        <v>10</v>
      </c>
      <c r="M179" s="3">
        <v>2029</v>
      </c>
      <c r="N179" s="6">
        <f t="shared" si="9"/>
        <v>47392</v>
      </c>
    </row>
    <row r="180" spans="1:14" ht="15.6">
      <c r="A180" s="3">
        <v>10</v>
      </c>
      <c r="B180" s="3">
        <v>1971</v>
      </c>
      <c r="C180" s="6">
        <f t="shared" si="6"/>
        <v>26207</v>
      </c>
      <c r="D180" s="3" t="s">
        <v>35</v>
      </c>
      <c r="E180" s="3">
        <v>11</v>
      </c>
      <c r="F180" s="3">
        <v>2033</v>
      </c>
      <c r="G180" s="6">
        <f t="shared" si="7"/>
        <v>48884</v>
      </c>
      <c r="H180" s="3">
        <v>10</v>
      </c>
      <c r="I180" s="3">
        <v>1971</v>
      </c>
      <c r="J180" s="6">
        <f t="shared" si="8"/>
        <v>26207</v>
      </c>
      <c r="K180" s="3" t="s">
        <v>37</v>
      </c>
      <c r="L180" s="3">
        <v>11</v>
      </c>
      <c r="M180" s="3">
        <v>2029</v>
      </c>
      <c r="N180" s="6">
        <f t="shared" si="9"/>
        <v>47423</v>
      </c>
    </row>
    <row r="181" spans="1:14" ht="15.6">
      <c r="A181" s="3">
        <v>11</v>
      </c>
      <c r="B181" s="3">
        <v>1971</v>
      </c>
      <c r="C181" s="6">
        <f t="shared" si="6"/>
        <v>26238</v>
      </c>
      <c r="D181" s="3" t="s">
        <v>35</v>
      </c>
      <c r="E181" s="3">
        <v>12</v>
      </c>
      <c r="F181" s="3">
        <v>2033</v>
      </c>
      <c r="G181" s="6">
        <f t="shared" si="7"/>
        <v>48914</v>
      </c>
      <c r="H181" s="3">
        <v>11</v>
      </c>
      <c r="I181" s="3">
        <v>1971</v>
      </c>
      <c r="J181" s="6">
        <f t="shared" si="8"/>
        <v>26238</v>
      </c>
      <c r="K181" s="3" t="s">
        <v>37</v>
      </c>
      <c r="L181" s="3">
        <v>12</v>
      </c>
      <c r="M181" s="3">
        <v>2029</v>
      </c>
      <c r="N181" s="6">
        <f t="shared" si="9"/>
        <v>47453</v>
      </c>
    </row>
    <row r="182" spans="1:14" ht="15.6">
      <c r="A182" s="3">
        <v>12</v>
      </c>
      <c r="B182" s="3">
        <v>1971</v>
      </c>
      <c r="C182" s="6">
        <f t="shared" si="6"/>
        <v>26268</v>
      </c>
      <c r="D182" s="3" t="s">
        <v>35</v>
      </c>
      <c r="E182" s="3">
        <v>1</v>
      </c>
      <c r="F182" s="3">
        <v>2034</v>
      </c>
      <c r="G182" s="6">
        <f t="shared" si="7"/>
        <v>48945</v>
      </c>
      <c r="H182" s="3">
        <v>12</v>
      </c>
      <c r="I182" s="3">
        <v>1971</v>
      </c>
      <c r="J182" s="6">
        <f t="shared" si="8"/>
        <v>26268</v>
      </c>
      <c r="K182" s="3" t="s">
        <v>37</v>
      </c>
      <c r="L182" s="2">
        <v>1</v>
      </c>
      <c r="M182" s="3">
        <v>2030</v>
      </c>
      <c r="N182" s="6">
        <f t="shared" si="9"/>
        <v>47484</v>
      </c>
    </row>
    <row r="183" spans="1:14" ht="31.2">
      <c r="A183" s="3">
        <v>1</v>
      </c>
      <c r="B183" s="3">
        <v>1972</v>
      </c>
      <c r="C183" s="6">
        <f t="shared" si="6"/>
        <v>26299</v>
      </c>
      <c r="D183" s="3" t="s">
        <v>35</v>
      </c>
      <c r="E183" s="3">
        <v>2</v>
      </c>
      <c r="F183" s="3">
        <v>2034</v>
      </c>
      <c r="G183" s="6">
        <f t="shared" si="7"/>
        <v>48976</v>
      </c>
      <c r="H183" s="3">
        <v>1</v>
      </c>
      <c r="I183" s="3">
        <v>1972</v>
      </c>
      <c r="J183" s="6">
        <f t="shared" si="8"/>
        <v>26299</v>
      </c>
      <c r="K183" s="3" t="s">
        <v>180</v>
      </c>
      <c r="L183" s="3">
        <v>6</v>
      </c>
      <c r="M183" s="3">
        <v>2030</v>
      </c>
      <c r="N183" s="6">
        <f t="shared" si="9"/>
        <v>47635</v>
      </c>
    </row>
    <row r="184" spans="1:14" ht="31.2">
      <c r="A184" s="3">
        <v>2</v>
      </c>
      <c r="B184" s="3">
        <v>1972</v>
      </c>
      <c r="C184" s="6">
        <f t="shared" si="6"/>
        <v>26330</v>
      </c>
      <c r="D184" s="3" t="s">
        <v>35</v>
      </c>
      <c r="E184" s="3">
        <v>3</v>
      </c>
      <c r="F184" s="3">
        <v>2034</v>
      </c>
      <c r="G184" s="6">
        <f t="shared" si="7"/>
        <v>49004</v>
      </c>
      <c r="H184" s="3">
        <v>2</v>
      </c>
      <c r="I184" s="3">
        <v>1972</v>
      </c>
      <c r="J184" s="6">
        <f t="shared" si="8"/>
        <v>26330</v>
      </c>
      <c r="K184" s="3" t="s">
        <v>180</v>
      </c>
      <c r="L184" s="3">
        <v>7</v>
      </c>
      <c r="M184" s="3">
        <v>2030</v>
      </c>
      <c r="N184" s="6">
        <f t="shared" si="9"/>
        <v>47665</v>
      </c>
    </row>
    <row r="185" spans="1:14" ht="31.2">
      <c r="A185" s="3">
        <v>3</v>
      </c>
      <c r="B185" s="3">
        <v>1972</v>
      </c>
      <c r="C185" s="6">
        <f t="shared" si="6"/>
        <v>26359</v>
      </c>
      <c r="D185" s="3" t="s">
        <v>35</v>
      </c>
      <c r="E185" s="3">
        <v>4</v>
      </c>
      <c r="F185" s="3">
        <v>2034</v>
      </c>
      <c r="G185" s="6">
        <f t="shared" si="7"/>
        <v>49035</v>
      </c>
      <c r="H185" s="3">
        <v>3</v>
      </c>
      <c r="I185" s="3">
        <v>1972</v>
      </c>
      <c r="J185" s="6">
        <f t="shared" si="8"/>
        <v>26359</v>
      </c>
      <c r="K185" s="3" t="s">
        <v>180</v>
      </c>
      <c r="L185" s="3">
        <v>8</v>
      </c>
      <c r="M185" s="3">
        <v>2030</v>
      </c>
      <c r="N185" s="6">
        <f t="shared" si="9"/>
        <v>47696</v>
      </c>
    </row>
    <row r="186" spans="1:14" ht="31.2">
      <c r="A186" s="3">
        <v>4</v>
      </c>
      <c r="B186" s="3">
        <v>1972</v>
      </c>
      <c r="C186" s="6">
        <f t="shared" si="6"/>
        <v>26390</v>
      </c>
      <c r="D186" s="3" t="s">
        <v>35</v>
      </c>
      <c r="E186" s="3">
        <v>5</v>
      </c>
      <c r="F186" s="3">
        <v>2034</v>
      </c>
      <c r="G186" s="6">
        <f t="shared" si="7"/>
        <v>49065</v>
      </c>
      <c r="H186" s="3">
        <v>4</v>
      </c>
      <c r="I186" s="3">
        <v>1972</v>
      </c>
      <c r="J186" s="6">
        <f t="shared" si="8"/>
        <v>26390</v>
      </c>
      <c r="K186" s="3" t="s">
        <v>180</v>
      </c>
      <c r="L186" s="3">
        <v>9</v>
      </c>
      <c r="M186" s="3">
        <v>2030</v>
      </c>
      <c r="N186" s="6">
        <f t="shared" si="9"/>
        <v>47727</v>
      </c>
    </row>
    <row r="187" spans="1:14" ht="31.2">
      <c r="A187" s="3">
        <v>5</v>
      </c>
      <c r="B187" s="3">
        <v>1972</v>
      </c>
      <c r="C187" s="6">
        <f t="shared" si="6"/>
        <v>26420</v>
      </c>
      <c r="D187" s="3" t="s">
        <v>35</v>
      </c>
      <c r="E187" s="3">
        <v>6</v>
      </c>
      <c r="F187" s="3">
        <v>2034</v>
      </c>
      <c r="G187" s="6">
        <f t="shared" si="7"/>
        <v>49096</v>
      </c>
      <c r="H187" s="3">
        <v>5</v>
      </c>
      <c r="I187" s="3">
        <v>1972</v>
      </c>
      <c r="J187" s="6">
        <f t="shared" si="8"/>
        <v>26420</v>
      </c>
      <c r="K187" s="3" t="s">
        <v>180</v>
      </c>
      <c r="L187" s="3">
        <v>10</v>
      </c>
      <c r="M187" s="3">
        <v>2030</v>
      </c>
      <c r="N187" s="6">
        <f t="shared" si="9"/>
        <v>47757</v>
      </c>
    </row>
    <row r="188" spans="1:14" ht="31.2">
      <c r="A188" s="3">
        <v>6</v>
      </c>
      <c r="B188" s="3">
        <v>1972</v>
      </c>
      <c r="C188" s="6">
        <f t="shared" si="6"/>
        <v>26451</v>
      </c>
      <c r="D188" s="3" t="s">
        <v>35</v>
      </c>
      <c r="E188" s="3">
        <v>7</v>
      </c>
      <c r="F188" s="3">
        <v>2034</v>
      </c>
      <c r="G188" s="6">
        <f t="shared" si="7"/>
        <v>49126</v>
      </c>
      <c r="H188" s="3">
        <v>6</v>
      </c>
      <c r="I188" s="3">
        <v>1972</v>
      </c>
      <c r="J188" s="6">
        <f t="shared" si="8"/>
        <v>26451</v>
      </c>
      <c r="K188" s="3" t="s">
        <v>180</v>
      </c>
      <c r="L188" s="3">
        <v>11</v>
      </c>
      <c r="M188" s="3">
        <v>2030</v>
      </c>
      <c r="N188" s="6">
        <f t="shared" si="9"/>
        <v>47788</v>
      </c>
    </row>
    <row r="189" spans="1:14" ht="31.2">
      <c r="A189" s="3">
        <v>7</v>
      </c>
      <c r="B189" s="3">
        <v>1972</v>
      </c>
      <c r="C189" s="6">
        <f t="shared" si="6"/>
        <v>26481</v>
      </c>
      <c r="D189" s="3" t="s">
        <v>35</v>
      </c>
      <c r="E189" s="3">
        <v>8</v>
      </c>
      <c r="F189" s="3">
        <v>2034</v>
      </c>
      <c r="G189" s="6">
        <f t="shared" si="7"/>
        <v>49157</v>
      </c>
      <c r="H189" s="3">
        <v>7</v>
      </c>
      <c r="I189" s="3">
        <v>1972</v>
      </c>
      <c r="J189" s="6">
        <f t="shared" si="8"/>
        <v>26481</v>
      </c>
      <c r="K189" s="3" t="s">
        <v>180</v>
      </c>
      <c r="L189" s="3">
        <v>12</v>
      </c>
      <c r="M189" s="3">
        <v>2030</v>
      </c>
      <c r="N189" s="6">
        <f t="shared" si="9"/>
        <v>47818</v>
      </c>
    </row>
    <row r="190" spans="1:14" ht="31.2">
      <c r="A190" s="3">
        <v>8</v>
      </c>
      <c r="B190" s="3">
        <v>1972</v>
      </c>
      <c r="C190" s="6">
        <f t="shared" si="6"/>
        <v>26512</v>
      </c>
      <c r="D190" s="3" t="s">
        <v>35</v>
      </c>
      <c r="E190" s="3">
        <v>9</v>
      </c>
      <c r="F190" s="3">
        <v>2034</v>
      </c>
      <c r="G190" s="6">
        <f t="shared" si="7"/>
        <v>49188</v>
      </c>
      <c r="H190" s="3">
        <v>8</v>
      </c>
      <c r="I190" s="3">
        <v>1972</v>
      </c>
      <c r="J190" s="6">
        <f t="shared" si="8"/>
        <v>26512</v>
      </c>
      <c r="K190" s="3" t="s">
        <v>180</v>
      </c>
      <c r="L190" s="2">
        <v>1</v>
      </c>
      <c r="M190" s="3">
        <v>2031</v>
      </c>
      <c r="N190" s="6">
        <f t="shared" si="9"/>
        <v>47849</v>
      </c>
    </row>
    <row r="191" spans="1:14" ht="31.2">
      <c r="A191" s="3">
        <v>9</v>
      </c>
      <c r="B191" s="3">
        <v>1972</v>
      </c>
      <c r="C191" s="6">
        <f t="shared" si="6"/>
        <v>26543</v>
      </c>
      <c r="D191" s="3" t="s">
        <v>35</v>
      </c>
      <c r="E191" s="3">
        <v>10</v>
      </c>
      <c r="F191" s="3">
        <v>2034</v>
      </c>
      <c r="G191" s="6">
        <f t="shared" si="7"/>
        <v>49218</v>
      </c>
      <c r="H191" s="3">
        <v>9</v>
      </c>
      <c r="I191" s="3">
        <v>1972</v>
      </c>
      <c r="J191" s="6">
        <f t="shared" si="8"/>
        <v>26543</v>
      </c>
      <c r="K191" s="3" t="s">
        <v>181</v>
      </c>
      <c r="L191" s="3">
        <v>6</v>
      </c>
      <c r="M191" s="3">
        <v>2031</v>
      </c>
      <c r="N191" s="6">
        <f t="shared" si="9"/>
        <v>48000</v>
      </c>
    </row>
    <row r="192" spans="1:14" ht="31.2">
      <c r="A192" s="3">
        <v>10</v>
      </c>
      <c r="B192" s="3">
        <v>1972</v>
      </c>
      <c r="C192" s="6">
        <f t="shared" si="6"/>
        <v>26573</v>
      </c>
      <c r="D192" s="3" t="s">
        <v>35</v>
      </c>
      <c r="E192" s="3">
        <v>11</v>
      </c>
      <c r="F192" s="3">
        <v>2034</v>
      </c>
      <c r="G192" s="6">
        <f t="shared" si="7"/>
        <v>49249</v>
      </c>
      <c r="H192" s="3">
        <v>10</v>
      </c>
      <c r="I192" s="3">
        <v>1972</v>
      </c>
      <c r="J192" s="6">
        <f t="shared" si="8"/>
        <v>26573</v>
      </c>
      <c r="K192" s="3" t="s">
        <v>181</v>
      </c>
      <c r="L192" s="3">
        <v>7</v>
      </c>
      <c r="M192" s="3">
        <v>2031</v>
      </c>
      <c r="N192" s="6">
        <f t="shared" si="9"/>
        <v>48030</v>
      </c>
    </row>
    <row r="193" spans="1:14" ht="31.2">
      <c r="A193" s="3">
        <v>11</v>
      </c>
      <c r="B193" s="3">
        <v>1972</v>
      </c>
      <c r="C193" s="6">
        <f t="shared" ref="C193:C242" si="10">DATE(B193,A193,1)</f>
        <v>26604</v>
      </c>
      <c r="D193" s="3" t="s">
        <v>35</v>
      </c>
      <c r="E193" s="3">
        <v>12</v>
      </c>
      <c r="F193" s="3">
        <v>2034</v>
      </c>
      <c r="G193" s="6">
        <f t="shared" ref="G193:G254" si="11">DATE(F193,E193,1)</f>
        <v>49279</v>
      </c>
      <c r="H193" s="3">
        <v>11</v>
      </c>
      <c r="I193" s="3">
        <v>1972</v>
      </c>
      <c r="J193" s="6">
        <f t="shared" si="8"/>
        <v>26604</v>
      </c>
      <c r="K193" s="3" t="s">
        <v>181</v>
      </c>
      <c r="L193" s="3">
        <v>8</v>
      </c>
      <c r="M193" s="3">
        <v>2031</v>
      </c>
      <c r="N193" s="6">
        <f t="shared" si="9"/>
        <v>48061</v>
      </c>
    </row>
    <row r="194" spans="1:14" ht="31.2">
      <c r="A194" s="3">
        <v>12</v>
      </c>
      <c r="B194" s="3">
        <v>1972</v>
      </c>
      <c r="C194" s="6">
        <f t="shared" si="10"/>
        <v>26634</v>
      </c>
      <c r="D194" s="3" t="s">
        <v>35</v>
      </c>
      <c r="E194" s="3">
        <v>1</v>
      </c>
      <c r="F194" s="3">
        <v>2035</v>
      </c>
      <c r="G194" s="6">
        <f t="shared" si="11"/>
        <v>49310</v>
      </c>
      <c r="H194" s="3">
        <v>12</v>
      </c>
      <c r="I194" s="3">
        <v>1972</v>
      </c>
      <c r="J194" s="6">
        <f t="shared" si="8"/>
        <v>26634</v>
      </c>
      <c r="K194" s="3" t="s">
        <v>181</v>
      </c>
      <c r="L194" s="3">
        <v>9</v>
      </c>
      <c r="M194" s="3">
        <v>2031</v>
      </c>
      <c r="N194" s="6">
        <f t="shared" si="9"/>
        <v>48092</v>
      </c>
    </row>
    <row r="195" spans="1:14" ht="31.2">
      <c r="A195" s="3">
        <v>1</v>
      </c>
      <c r="B195" s="3">
        <v>1973</v>
      </c>
      <c r="C195" s="6">
        <f t="shared" si="10"/>
        <v>26665</v>
      </c>
      <c r="D195" s="3" t="s">
        <v>35</v>
      </c>
      <c r="E195" s="3">
        <v>2</v>
      </c>
      <c r="F195" s="3">
        <v>2035</v>
      </c>
      <c r="G195" s="6">
        <f t="shared" si="11"/>
        <v>49341</v>
      </c>
      <c r="H195" s="3">
        <v>1</v>
      </c>
      <c r="I195" s="3">
        <v>1973</v>
      </c>
      <c r="J195" s="6">
        <f t="shared" si="8"/>
        <v>26665</v>
      </c>
      <c r="K195" s="3" t="s">
        <v>181</v>
      </c>
      <c r="L195" s="3">
        <v>10</v>
      </c>
      <c r="M195" s="3">
        <v>2031</v>
      </c>
      <c r="N195" s="6">
        <f t="shared" si="9"/>
        <v>48122</v>
      </c>
    </row>
    <row r="196" spans="1:14" ht="31.2">
      <c r="A196" s="3">
        <v>2</v>
      </c>
      <c r="B196" s="3">
        <v>1973</v>
      </c>
      <c r="C196" s="6">
        <f t="shared" si="10"/>
        <v>26696</v>
      </c>
      <c r="D196" s="3" t="s">
        <v>35</v>
      </c>
      <c r="E196" s="3">
        <v>3</v>
      </c>
      <c r="F196" s="3">
        <v>2035</v>
      </c>
      <c r="G196" s="6">
        <f t="shared" si="11"/>
        <v>49369</v>
      </c>
      <c r="H196" s="3">
        <v>2</v>
      </c>
      <c r="I196" s="3">
        <v>1973</v>
      </c>
      <c r="J196" s="6">
        <f t="shared" si="8"/>
        <v>26696</v>
      </c>
      <c r="K196" s="3" t="s">
        <v>181</v>
      </c>
      <c r="L196" s="3">
        <v>11</v>
      </c>
      <c r="M196" s="3">
        <v>2031</v>
      </c>
      <c r="N196" s="6">
        <f t="shared" si="9"/>
        <v>48153</v>
      </c>
    </row>
    <row r="197" spans="1:14" ht="31.2">
      <c r="A197" s="3">
        <v>3</v>
      </c>
      <c r="B197" s="3">
        <v>1973</v>
      </c>
      <c r="C197" s="6">
        <f t="shared" si="10"/>
        <v>26724</v>
      </c>
      <c r="D197" s="3" t="s">
        <v>35</v>
      </c>
      <c r="E197" s="3">
        <v>4</v>
      </c>
      <c r="F197" s="3">
        <v>2035</v>
      </c>
      <c r="G197" s="6">
        <f t="shared" si="11"/>
        <v>49400</v>
      </c>
      <c r="H197" s="3">
        <v>3</v>
      </c>
      <c r="I197" s="3">
        <v>1973</v>
      </c>
      <c r="J197" s="6">
        <f t="shared" si="8"/>
        <v>26724</v>
      </c>
      <c r="K197" s="3" t="s">
        <v>181</v>
      </c>
      <c r="L197" s="3">
        <v>12</v>
      </c>
      <c r="M197" s="3">
        <v>2031</v>
      </c>
      <c r="N197" s="6">
        <f t="shared" si="9"/>
        <v>48183</v>
      </c>
    </row>
    <row r="198" spans="1:14" ht="31.2">
      <c r="A198" s="3">
        <v>4</v>
      </c>
      <c r="B198" s="3">
        <v>1973</v>
      </c>
      <c r="C198" s="6">
        <f t="shared" si="10"/>
        <v>26755</v>
      </c>
      <c r="D198" s="3" t="s">
        <v>35</v>
      </c>
      <c r="E198" s="3">
        <v>5</v>
      </c>
      <c r="F198" s="3">
        <v>2035</v>
      </c>
      <c r="G198" s="6">
        <f t="shared" si="11"/>
        <v>49430</v>
      </c>
      <c r="H198" s="3">
        <v>4</v>
      </c>
      <c r="I198" s="3">
        <v>1973</v>
      </c>
      <c r="J198" s="6">
        <f t="shared" si="8"/>
        <v>26755</v>
      </c>
      <c r="K198" s="3" t="s">
        <v>181</v>
      </c>
      <c r="L198" s="2">
        <v>1</v>
      </c>
      <c r="M198" s="3">
        <v>2032</v>
      </c>
      <c r="N198" s="6">
        <f t="shared" si="9"/>
        <v>48214</v>
      </c>
    </row>
    <row r="199" spans="1:14" ht="15.6">
      <c r="A199" s="3">
        <v>5</v>
      </c>
      <c r="B199" s="3">
        <v>1973</v>
      </c>
      <c r="C199" s="6">
        <f t="shared" si="10"/>
        <v>26785</v>
      </c>
      <c r="D199" s="3" t="s">
        <v>35</v>
      </c>
      <c r="E199" s="3">
        <v>6</v>
      </c>
      <c r="F199" s="3">
        <v>2035</v>
      </c>
      <c r="G199" s="6">
        <f t="shared" si="11"/>
        <v>49461</v>
      </c>
      <c r="H199" s="3">
        <v>5</v>
      </c>
      <c r="I199" s="3">
        <v>1973</v>
      </c>
      <c r="J199" s="6">
        <f t="shared" si="8"/>
        <v>26785</v>
      </c>
      <c r="K199" s="3" t="s">
        <v>40</v>
      </c>
      <c r="L199" s="3">
        <v>6</v>
      </c>
      <c r="M199" s="3">
        <v>2032</v>
      </c>
      <c r="N199" s="6">
        <f t="shared" si="9"/>
        <v>48366</v>
      </c>
    </row>
    <row r="200" spans="1:14" ht="15.6">
      <c r="A200" s="3">
        <v>6</v>
      </c>
      <c r="B200" s="3">
        <v>1973</v>
      </c>
      <c r="C200" s="6">
        <f t="shared" si="10"/>
        <v>26816</v>
      </c>
      <c r="D200" s="3" t="s">
        <v>35</v>
      </c>
      <c r="E200" s="3">
        <v>7</v>
      </c>
      <c r="F200" s="3">
        <v>2035</v>
      </c>
      <c r="G200" s="6">
        <f t="shared" si="11"/>
        <v>49491</v>
      </c>
      <c r="H200" s="3">
        <v>6</v>
      </c>
      <c r="I200" s="3">
        <v>1973</v>
      </c>
      <c r="J200" s="6">
        <f t="shared" si="8"/>
        <v>26816</v>
      </c>
      <c r="K200" s="3" t="s">
        <v>40</v>
      </c>
      <c r="L200" s="3">
        <v>7</v>
      </c>
      <c r="M200" s="3">
        <v>2032</v>
      </c>
      <c r="N200" s="6">
        <f t="shared" si="9"/>
        <v>48396</v>
      </c>
    </row>
    <row r="201" spans="1:14" ht="15.6">
      <c r="A201" s="3">
        <v>7</v>
      </c>
      <c r="B201" s="3">
        <v>1973</v>
      </c>
      <c r="C201" s="6">
        <f t="shared" si="10"/>
        <v>26846</v>
      </c>
      <c r="D201" s="3" t="s">
        <v>35</v>
      </c>
      <c r="E201" s="3">
        <v>8</v>
      </c>
      <c r="F201" s="3">
        <v>2035</v>
      </c>
      <c r="G201" s="6">
        <f t="shared" si="11"/>
        <v>49522</v>
      </c>
      <c r="H201" s="3">
        <v>7</v>
      </c>
      <c r="I201" s="3">
        <v>1973</v>
      </c>
      <c r="J201" s="6">
        <f t="shared" si="8"/>
        <v>26846</v>
      </c>
      <c r="K201" s="3" t="s">
        <v>40</v>
      </c>
      <c r="L201" s="3">
        <v>8</v>
      </c>
      <c r="M201" s="3">
        <v>2032</v>
      </c>
      <c r="N201" s="6">
        <f t="shared" si="9"/>
        <v>48427</v>
      </c>
    </row>
    <row r="202" spans="1:14" ht="15.6">
      <c r="A202" s="3">
        <v>8</v>
      </c>
      <c r="B202" s="3">
        <v>1973</v>
      </c>
      <c r="C202" s="6">
        <f t="shared" si="10"/>
        <v>26877</v>
      </c>
      <c r="D202" s="3" t="s">
        <v>35</v>
      </c>
      <c r="E202" s="3">
        <v>9</v>
      </c>
      <c r="F202" s="3">
        <v>2035</v>
      </c>
      <c r="G202" s="6">
        <f t="shared" si="11"/>
        <v>49553</v>
      </c>
      <c r="H202" s="3">
        <v>8</v>
      </c>
      <c r="I202" s="3">
        <v>1973</v>
      </c>
      <c r="J202" s="6">
        <f t="shared" si="8"/>
        <v>26877</v>
      </c>
      <c r="K202" s="3" t="s">
        <v>40</v>
      </c>
      <c r="L202" s="3">
        <v>9</v>
      </c>
      <c r="M202" s="3">
        <v>2032</v>
      </c>
      <c r="N202" s="6">
        <f t="shared" si="9"/>
        <v>48458</v>
      </c>
    </row>
    <row r="203" spans="1:14" ht="15.6">
      <c r="A203" s="3">
        <v>9</v>
      </c>
      <c r="B203" s="3">
        <v>1973</v>
      </c>
      <c r="C203" s="6">
        <f t="shared" si="10"/>
        <v>26908</v>
      </c>
      <c r="D203" s="3" t="s">
        <v>35</v>
      </c>
      <c r="E203" s="3">
        <v>10</v>
      </c>
      <c r="F203" s="3">
        <v>2035</v>
      </c>
      <c r="G203" s="6">
        <f t="shared" si="11"/>
        <v>49583</v>
      </c>
      <c r="H203" s="3">
        <v>9</v>
      </c>
      <c r="I203" s="3">
        <v>1973</v>
      </c>
      <c r="J203" s="6">
        <f t="shared" si="8"/>
        <v>26908</v>
      </c>
      <c r="K203" s="3" t="s">
        <v>40</v>
      </c>
      <c r="L203" s="3">
        <v>10</v>
      </c>
      <c r="M203" s="3">
        <v>2032</v>
      </c>
      <c r="N203" s="6">
        <f t="shared" si="9"/>
        <v>48488</v>
      </c>
    </row>
    <row r="204" spans="1:14" ht="15.6">
      <c r="A204" s="3">
        <v>10</v>
      </c>
      <c r="B204" s="3">
        <v>1973</v>
      </c>
      <c r="C204" s="6">
        <f t="shared" si="10"/>
        <v>26938</v>
      </c>
      <c r="D204" s="3" t="s">
        <v>35</v>
      </c>
      <c r="E204" s="3">
        <v>11</v>
      </c>
      <c r="F204" s="3">
        <v>2035</v>
      </c>
      <c r="G204" s="6">
        <f t="shared" si="11"/>
        <v>49614</v>
      </c>
      <c r="H204" s="3">
        <v>10</v>
      </c>
      <c r="I204" s="3">
        <v>1973</v>
      </c>
      <c r="J204" s="6">
        <f t="shared" si="8"/>
        <v>26938</v>
      </c>
      <c r="K204" s="3" t="s">
        <v>40</v>
      </c>
      <c r="L204" s="3">
        <v>11</v>
      </c>
      <c r="M204" s="3">
        <v>2032</v>
      </c>
      <c r="N204" s="6">
        <f t="shared" si="9"/>
        <v>48519</v>
      </c>
    </row>
    <row r="205" spans="1:14" ht="15.6">
      <c r="A205" s="3">
        <v>11</v>
      </c>
      <c r="B205" s="3">
        <v>1973</v>
      </c>
      <c r="C205" s="6">
        <f t="shared" si="10"/>
        <v>26969</v>
      </c>
      <c r="D205" s="3" t="s">
        <v>35</v>
      </c>
      <c r="E205" s="3">
        <v>12</v>
      </c>
      <c r="F205" s="3">
        <v>2035</v>
      </c>
      <c r="G205" s="6">
        <f t="shared" si="11"/>
        <v>49644</v>
      </c>
      <c r="H205" s="3">
        <v>11</v>
      </c>
      <c r="I205" s="3">
        <v>1973</v>
      </c>
      <c r="J205" s="6">
        <f t="shared" si="8"/>
        <v>26969</v>
      </c>
      <c r="K205" s="3" t="s">
        <v>40</v>
      </c>
      <c r="L205" s="3">
        <v>12</v>
      </c>
      <c r="M205" s="3">
        <v>2032</v>
      </c>
      <c r="N205" s="6">
        <f t="shared" si="9"/>
        <v>48549</v>
      </c>
    </row>
    <row r="206" spans="1:14" ht="15.6">
      <c r="A206" s="3">
        <v>12</v>
      </c>
      <c r="B206" s="3">
        <v>1973</v>
      </c>
      <c r="C206" s="6">
        <f t="shared" si="10"/>
        <v>26999</v>
      </c>
      <c r="D206" s="3" t="s">
        <v>35</v>
      </c>
      <c r="E206" s="3">
        <v>1</v>
      </c>
      <c r="F206" s="3">
        <v>2036</v>
      </c>
      <c r="G206" s="6">
        <f t="shared" si="11"/>
        <v>49675</v>
      </c>
      <c r="H206" s="3">
        <v>12</v>
      </c>
      <c r="I206" s="3">
        <v>1973</v>
      </c>
      <c r="J206" s="6">
        <f t="shared" si="8"/>
        <v>26999</v>
      </c>
      <c r="K206" s="3" t="s">
        <v>40</v>
      </c>
      <c r="L206" s="2">
        <v>1</v>
      </c>
      <c r="M206" s="3">
        <v>2033</v>
      </c>
      <c r="N206" s="6">
        <f t="shared" si="9"/>
        <v>48580</v>
      </c>
    </row>
    <row r="207" spans="1:14" ht="31.2">
      <c r="A207" s="3">
        <v>1</v>
      </c>
      <c r="B207" s="3">
        <v>1974</v>
      </c>
      <c r="C207" s="6">
        <f t="shared" si="10"/>
        <v>27030</v>
      </c>
      <c r="D207" s="3" t="s">
        <v>35</v>
      </c>
      <c r="E207" s="3">
        <v>2</v>
      </c>
      <c r="F207" s="3">
        <v>2036</v>
      </c>
      <c r="G207" s="6">
        <f t="shared" si="11"/>
        <v>49706</v>
      </c>
      <c r="H207" s="3">
        <v>1</v>
      </c>
      <c r="I207" s="3">
        <v>1974</v>
      </c>
      <c r="J207" s="6">
        <f t="shared" si="8"/>
        <v>27030</v>
      </c>
      <c r="K207" s="3" t="s">
        <v>182</v>
      </c>
      <c r="L207" s="3">
        <v>6</v>
      </c>
      <c r="M207" s="3">
        <v>2033</v>
      </c>
      <c r="N207" s="6">
        <f t="shared" si="9"/>
        <v>48731</v>
      </c>
    </row>
    <row r="208" spans="1:14" ht="31.2">
      <c r="A208" s="3">
        <v>2</v>
      </c>
      <c r="B208" s="3">
        <v>1974</v>
      </c>
      <c r="C208" s="6">
        <f t="shared" si="10"/>
        <v>27061</v>
      </c>
      <c r="D208" s="3" t="s">
        <v>35</v>
      </c>
      <c r="E208" s="3">
        <v>3</v>
      </c>
      <c r="F208" s="3">
        <v>2036</v>
      </c>
      <c r="G208" s="6">
        <f t="shared" si="11"/>
        <v>49735</v>
      </c>
      <c r="H208" s="3">
        <v>2</v>
      </c>
      <c r="I208" s="3">
        <v>1974</v>
      </c>
      <c r="J208" s="6">
        <f t="shared" si="8"/>
        <v>27061</v>
      </c>
      <c r="K208" s="3" t="s">
        <v>182</v>
      </c>
      <c r="L208" s="3">
        <v>7</v>
      </c>
      <c r="M208" s="3">
        <v>2033</v>
      </c>
      <c r="N208" s="6">
        <f t="shared" si="9"/>
        <v>48761</v>
      </c>
    </row>
    <row r="209" spans="1:14" ht="31.2">
      <c r="A209" s="3">
        <v>3</v>
      </c>
      <c r="B209" s="3">
        <v>1974</v>
      </c>
      <c r="C209" s="6">
        <f t="shared" si="10"/>
        <v>27089</v>
      </c>
      <c r="D209" s="3" t="s">
        <v>35</v>
      </c>
      <c r="E209" s="3">
        <v>4</v>
      </c>
      <c r="F209" s="3">
        <v>2036</v>
      </c>
      <c r="G209" s="6">
        <f t="shared" si="11"/>
        <v>49766</v>
      </c>
      <c r="H209" s="3">
        <v>3</v>
      </c>
      <c r="I209" s="3">
        <v>1974</v>
      </c>
      <c r="J209" s="6">
        <f t="shared" si="8"/>
        <v>27089</v>
      </c>
      <c r="K209" s="3" t="s">
        <v>182</v>
      </c>
      <c r="L209" s="3">
        <v>8</v>
      </c>
      <c r="M209" s="3">
        <v>2033</v>
      </c>
      <c r="N209" s="6">
        <f t="shared" si="9"/>
        <v>48792</v>
      </c>
    </row>
    <row r="210" spans="1:14" ht="31.2">
      <c r="A210" s="3">
        <v>4</v>
      </c>
      <c r="B210" s="3">
        <v>1974</v>
      </c>
      <c r="C210" s="6">
        <f t="shared" si="10"/>
        <v>27120</v>
      </c>
      <c r="D210" s="3" t="s">
        <v>35</v>
      </c>
      <c r="E210" s="3">
        <v>5</v>
      </c>
      <c r="F210" s="3">
        <v>2036</v>
      </c>
      <c r="G210" s="6">
        <f t="shared" si="11"/>
        <v>49796</v>
      </c>
      <c r="H210" s="3">
        <v>4</v>
      </c>
      <c r="I210" s="3">
        <v>1974</v>
      </c>
      <c r="J210" s="6">
        <f t="shared" si="8"/>
        <v>27120</v>
      </c>
      <c r="K210" s="3" t="s">
        <v>182</v>
      </c>
      <c r="L210" s="3">
        <v>9</v>
      </c>
      <c r="M210" s="3">
        <v>2033</v>
      </c>
      <c r="N210" s="6">
        <f t="shared" si="9"/>
        <v>48823</v>
      </c>
    </row>
    <row r="211" spans="1:14" ht="31.2">
      <c r="A211" s="3">
        <v>5</v>
      </c>
      <c r="B211" s="3">
        <v>1974</v>
      </c>
      <c r="C211" s="6">
        <f t="shared" si="10"/>
        <v>27150</v>
      </c>
      <c r="D211" s="3" t="s">
        <v>35</v>
      </c>
      <c r="E211" s="3">
        <v>6</v>
      </c>
      <c r="F211" s="3">
        <v>2036</v>
      </c>
      <c r="G211" s="6">
        <f t="shared" si="11"/>
        <v>49827</v>
      </c>
      <c r="H211" s="3">
        <v>5</v>
      </c>
      <c r="I211" s="3">
        <v>1974</v>
      </c>
      <c r="J211" s="6">
        <f t="shared" si="8"/>
        <v>27150</v>
      </c>
      <c r="K211" s="3" t="s">
        <v>182</v>
      </c>
      <c r="L211" s="3">
        <v>10</v>
      </c>
      <c r="M211" s="3">
        <v>2033</v>
      </c>
      <c r="N211" s="6">
        <f t="shared" si="9"/>
        <v>48853</v>
      </c>
    </row>
    <row r="212" spans="1:14" ht="31.2">
      <c r="A212" s="3">
        <v>6</v>
      </c>
      <c r="B212" s="3">
        <v>1974</v>
      </c>
      <c r="C212" s="6">
        <f t="shared" si="10"/>
        <v>27181</v>
      </c>
      <c r="D212" s="3" t="s">
        <v>35</v>
      </c>
      <c r="E212" s="3">
        <v>7</v>
      </c>
      <c r="F212" s="3">
        <v>2036</v>
      </c>
      <c r="G212" s="6">
        <f t="shared" si="11"/>
        <v>49857</v>
      </c>
      <c r="H212" s="3">
        <v>6</v>
      </c>
      <c r="I212" s="3">
        <v>1974</v>
      </c>
      <c r="J212" s="6">
        <f t="shared" si="8"/>
        <v>27181</v>
      </c>
      <c r="K212" s="3" t="s">
        <v>182</v>
      </c>
      <c r="L212" s="3">
        <v>11</v>
      </c>
      <c r="M212" s="3">
        <v>2033</v>
      </c>
      <c r="N212" s="6">
        <f t="shared" si="9"/>
        <v>48884</v>
      </c>
    </row>
    <row r="213" spans="1:14" ht="31.2">
      <c r="A213" s="3">
        <v>7</v>
      </c>
      <c r="B213" s="3">
        <v>1974</v>
      </c>
      <c r="C213" s="6">
        <f t="shared" si="10"/>
        <v>27211</v>
      </c>
      <c r="D213" s="3" t="s">
        <v>35</v>
      </c>
      <c r="E213" s="3">
        <v>8</v>
      </c>
      <c r="F213" s="3">
        <v>2036</v>
      </c>
      <c r="G213" s="6">
        <f t="shared" si="11"/>
        <v>49888</v>
      </c>
      <c r="H213" s="3">
        <v>7</v>
      </c>
      <c r="I213" s="3">
        <v>1974</v>
      </c>
      <c r="J213" s="6">
        <f t="shared" si="8"/>
        <v>27211</v>
      </c>
      <c r="K213" s="3" t="s">
        <v>182</v>
      </c>
      <c r="L213" s="3">
        <v>12</v>
      </c>
      <c r="M213" s="3">
        <v>2033</v>
      </c>
      <c r="N213" s="6">
        <f t="shared" si="9"/>
        <v>48914</v>
      </c>
    </row>
    <row r="214" spans="1:14" ht="31.2">
      <c r="A214" s="3">
        <v>8</v>
      </c>
      <c r="B214" s="3">
        <v>1974</v>
      </c>
      <c r="C214" s="6">
        <f t="shared" si="10"/>
        <v>27242</v>
      </c>
      <c r="D214" s="3" t="s">
        <v>35</v>
      </c>
      <c r="E214" s="3">
        <v>9</v>
      </c>
      <c r="F214" s="3">
        <v>2036</v>
      </c>
      <c r="G214" s="6">
        <f t="shared" si="11"/>
        <v>49919</v>
      </c>
      <c r="H214" s="3">
        <v>8</v>
      </c>
      <c r="I214" s="3">
        <v>1974</v>
      </c>
      <c r="J214" s="6">
        <f t="shared" si="8"/>
        <v>27242</v>
      </c>
      <c r="K214" s="3" t="s">
        <v>182</v>
      </c>
      <c r="L214" s="2">
        <v>1</v>
      </c>
      <c r="M214" s="3">
        <v>2034</v>
      </c>
      <c r="N214" s="6">
        <f t="shared" si="9"/>
        <v>48945</v>
      </c>
    </row>
    <row r="215" spans="1:14" ht="31.2">
      <c r="A215" s="3">
        <v>9</v>
      </c>
      <c r="B215" s="3">
        <v>1974</v>
      </c>
      <c r="C215" s="6">
        <f t="shared" si="10"/>
        <v>27273</v>
      </c>
      <c r="D215" s="3" t="s">
        <v>35</v>
      </c>
      <c r="E215" s="3">
        <v>10</v>
      </c>
      <c r="F215" s="3">
        <v>2036</v>
      </c>
      <c r="G215" s="6">
        <f t="shared" si="11"/>
        <v>49949</v>
      </c>
      <c r="H215" s="3">
        <v>9</v>
      </c>
      <c r="I215" s="3">
        <v>1974</v>
      </c>
      <c r="J215" s="6">
        <f t="shared" si="8"/>
        <v>27273</v>
      </c>
      <c r="K215" s="3" t="s">
        <v>183</v>
      </c>
      <c r="L215" s="3">
        <v>6</v>
      </c>
      <c r="M215" s="3">
        <v>2034</v>
      </c>
      <c r="N215" s="6">
        <f t="shared" si="9"/>
        <v>49096</v>
      </c>
    </row>
    <row r="216" spans="1:14" ht="31.2">
      <c r="A216" s="3">
        <v>10</v>
      </c>
      <c r="B216" s="3">
        <v>1974</v>
      </c>
      <c r="C216" s="6">
        <f t="shared" si="10"/>
        <v>27303</v>
      </c>
      <c r="D216" s="3" t="s">
        <v>35</v>
      </c>
      <c r="E216" s="3">
        <v>11</v>
      </c>
      <c r="F216" s="3">
        <v>2036</v>
      </c>
      <c r="G216" s="6">
        <f t="shared" si="11"/>
        <v>49980</v>
      </c>
      <c r="H216" s="3">
        <v>10</v>
      </c>
      <c r="I216" s="3">
        <v>1974</v>
      </c>
      <c r="J216" s="6">
        <f t="shared" si="8"/>
        <v>27303</v>
      </c>
      <c r="K216" s="3" t="s">
        <v>183</v>
      </c>
      <c r="L216" s="3">
        <v>7</v>
      </c>
      <c r="M216" s="3">
        <v>2034</v>
      </c>
      <c r="N216" s="6">
        <f t="shared" si="9"/>
        <v>49126</v>
      </c>
    </row>
    <row r="217" spans="1:14" ht="31.2">
      <c r="A217" s="3">
        <v>11</v>
      </c>
      <c r="B217" s="3">
        <v>1974</v>
      </c>
      <c r="C217" s="6">
        <f t="shared" si="10"/>
        <v>27334</v>
      </c>
      <c r="D217" s="3" t="s">
        <v>35</v>
      </c>
      <c r="E217" s="3">
        <v>12</v>
      </c>
      <c r="F217" s="3">
        <v>2036</v>
      </c>
      <c r="G217" s="6">
        <f t="shared" si="11"/>
        <v>50010</v>
      </c>
      <c r="H217" s="3">
        <v>11</v>
      </c>
      <c r="I217" s="3">
        <v>1974</v>
      </c>
      <c r="J217" s="6">
        <f t="shared" si="8"/>
        <v>27334</v>
      </c>
      <c r="K217" s="3" t="s">
        <v>183</v>
      </c>
      <c r="L217" s="3">
        <v>8</v>
      </c>
      <c r="M217" s="3">
        <v>2034</v>
      </c>
      <c r="N217" s="6">
        <f t="shared" si="9"/>
        <v>49157</v>
      </c>
    </row>
    <row r="218" spans="1:14" ht="31.2">
      <c r="A218" s="3">
        <v>12</v>
      </c>
      <c r="B218" s="3">
        <v>1974</v>
      </c>
      <c r="C218" s="6">
        <f t="shared" si="10"/>
        <v>27364</v>
      </c>
      <c r="D218" s="3" t="s">
        <v>35</v>
      </c>
      <c r="E218" s="3">
        <v>1</v>
      </c>
      <c r="F218" s="3">
        <v>2037</v>
      </c>
      <c r="G218" s="6">
        <f t="shared" si="11"/>
        <v>50041</v>
      </c>
      <c r="H218" s="3">
        <v>12</v>
      </c>
      <c r="I218" s="3">
        <v>1974</v>
      </c>
      <c r="J218" s="6">
        <f t="shared" si="8"/>
        <v>27364</v>
      </c>
      <c r="K218" s="3" t="s">
        <v>183</v>
      </c>
      <c r="L218" s="3">
        <v>9</v>
      </c>
      <c r="M218" s="3">
        <v>2034</v>
      </c>
      <c r="N218" s="6">
        <f t="shared" si="9"/>
        <v>49188</v>
      </c>
    </row>
    <row r="219" spans="1:14" ht="31.2">
      <c r="A219" s="3">
        <v>1</v>
      </c>
      <c r="B219" s="3">
        <v>1975</v>
      </c>
      <c r="C219" s="6">
        <f t="shared" si="10"/>
        <v>27395</v>
      </c>
      <c r="D219" s="3" t="s">
        <v>35</v>
      </c>
      <c r="E219" s="3">
        <v>2</v>
      </c>
      <c r="F219" s="3">
        <v>2037</v>
      </c>
      <c r="G219" s="6">
        <f t="shared" si="11"/>
        <v>50072</v>
      </c>
      <c r="H219" s="3">
        <v>1</v>
      </c>
      <c r="I219" s="3">
        <v>1975</v>
      </c>
      <c r="J219" s="6">
        <f t="shared" si="8"/>
        <v>27395</v>
      </c>
      <c r="K219" s="3" t="s">
        <v>183</v>
      </c>
      <c r="L219" s="3">
        <v>10</v>
      </c>
      <c r="M219" s="3">
        <v>2034</v>
      </c>
      <c r="N219" s="6">
        <f t="shared" si="9"/>
        <v>49218</v>
      </c>
    </row>
    <row r="220" spans="1:14" ht="31.2">
      <c r="A220" s="3">
        <v>2</v>
      </c>
      <c r="B220" s="3">
        <v>1975</v>
      </c>
      <c r="C220" s="6">
        <f t="shared" si="10"/>
        <v>27426</v>
      </c>
      <c r="D220" s="3" t="s">
        <v>35</v>
      </c>
      <c r="E220" s="3">
        <v>3</v>
      </c>
      <c r="F220" s="3">
        <v>2037</v>
      </c>
      <c r="G220" s="6">
        <f t="shared" si="11"/>
        <v>50100</v>
      </c>
      <c r="H220" s="3">
        <v>2</v>
      </c>
      <c r="I220" s="3">
        <v>1975</v>
      </c>
      <c r="J220" s="6">
        <f t="shared" si="8"/>
        <v>27426</v>
      </c>
      <c r="K220" s="3" t="s">
        <v>183</v>
      </c>
      <c r="L220" s="3">
        <v>11</v>
      </c>
      <c r="M220" s="3">
        <v>2034</v>
      </c>
      <c r="N220" s="6">
        <f t="shared" si="9"/>
        <v>49249</v>
      </c>
    </row>
    <row r="221" spans="1:14" ht="31.2">
      <c r="A221" s="3">
        <v>3</v>
      </c>
      <c r="B221" s="3">
        <v>1975</v>
      </c>
      <c r="C221" s="6">
        <f t="shared" si="10"/>
        <v>27454</v>
      </c>
      <c r="D221" s="3" t="s">
        <v>35</v>
      </c>
      <c r="E221" s="3">
        <v>4</v>
      </c>
      <c r="F221" s="3">
        <v>2037</v>
      </c>
      <c r="G221" s="6">
        <f t="shared" si="11"/>
        <v>50131</v>
      </c>
      <c r="H221" s="3">
        <v>3</v>
      </c>
      <c r="I221" s="3">
        <v>1975</v>
      </c>
      <c r="J221" s="6">
        <f t="shared" si="8"/>
        <v>27454</v>
      </c>
      <c r="K221" s="3" t="s">
        <v>183</v>
      </c>
      <c r="L221" s="3">
        <v>12</v>
      </c>
      <c r="M221" s="3">
        <v>2034</v>
      </c>
      <c r="N221" s="6">
        <f t="shared" si="9"/>
        <v>49279</v>
      </c>
    </row>
    <row r="222" spans="1:14" ht="31.2">
      <c r="A222" s="3">
        <v>4</v>
      </c>
      <c r="B222" s="3">
        <v>1975</v>
      </c>
      <c r="C222" s="6">
        <f t="shared" si="10"/>
        <v>27485</v>
      </c>
      <c r="D222" s="3" t="s">
        <v>35</v>
      </c>
      <c r="E222" s="3">
        <v>5</v>
      </c>
      <c r="F222" s="3">
        <v>2037</v>
      </c>
      <c r="G222" s="6">
        <f t="shared" si="11"/>
        <v>50161</v>
      </c>
      <c r="H222" s="3">
        <v>4</v>
      </c>
      <c r="I222" s="3">
        <v>1975</v>
      </c>
      <c r="J222" s="6">
        <f t="shared" si="8"/>
        <v>27485</v>
      </c>
      <c r="K222" s="3" t="s">
        <v>183</v>
      </c>
      <c r="L222" s="2">
        <v>1</v>
      </c>
      <c r="M222" s="3">
        <v>2035</v>
      </c>
      <c r="N222" s="6">
        <f t="shared" si="9"/>
        <v>49310</v>
      </c>
    </row>
    <row r="223" spans="1:14" ht="15.6">
      <c r="A223" s="3">
        <v>5</v>
      </c>
      <c r="B223" s="3">
        <v>1975</v>
      </c>
      <c r="C223" s="6">
        <f t="shared" si="10"/>
        <v>27515</v>
      </c>
      <c r="D223" s="3" t="s">
        <v>35</v>
      </c>
      <c r="E223" s="3">
        <v>6</v>
      </c>
      <c r="F223" s="3">
        <v>2037</v>
      </c>
      <c r="G223" s="6">
        <f t="shared" si="11"/>
        <v>50192</v>
      </c>
      <c r="H223" s="3">
        <v>5</v>
      </c>
      <c r="I223" s="3">
        <v>1975</v>
      </c>
      <c r="J223" s="6">
        <f t="shared" si="8"/>
        <v>27515</v>
      </c>
      <c r="K223" s="3" t="s">
        <v>43</v>
      </c>
      <c r="L223" s="3">
        <v>6</v>
      </c>
      <c r="M223" s="3">
        <v>2035</v>
      </c>
      <c r="N223" s="6">
        <f t="shared" si="9"/>
        <v>49461</v>
      </c>
    </row>
    <row r="224" spans="1:14" ht="15.6">
      <c r="A224" s="3">
        <v>6</v>
      </c>
      <c r="B224" s="3">
        <v>1975</v>
      </c>
      <c r="C224" s="6">
        <f t="shared" si="10"/>
        <v>27546</v>
      </c>
      <c r="D224" s="3" t="s">
        <v>35</v>
      </c>
      <c r="E224" s="3">
        <v>7</v>
      </c>
      <c r="F224" s="3">
        <v>2037</v>
      </c>
      <c r="G224" s="6">
        <f t="shared" si="11"/>
        <v>50222</v>
      </c>
      <c r="H224" s="3">
        <v>6</v>
      </c>
      <c r="I224" s="3">
        <v>1975</v>
      </c>
      <c r="J224" s="6">
        <f t="shared" si="8"/>
        <v>27546</v>
      </c>
      <c r="K224" s="3" t="s">
        <v>43</v>
      </c>
      <c r="L224" s="3">
        <v>7</v>
      </c>
      <c r="M224" s="3">
        <v>2035</v>
      </c>
      <c r="N224" s="6">
        <f t="shared" si="9"/>
        <v>49491</v>
      </c>
    </row>
    <row r="225" spans="1:14" ht="15.6">
      <c r="A225" s="3">
        <v>7</v>
      </c>
      <c r="B225" s="3">
        <v>1975</v>
      </c>
      <c r="C225" s="6">
        <f t="shared" si="10"/>
        <v>27576</v>
      </c>
      <c r="D225" s="3" t="s">
        <v>35</v>
      </c>
      <c r="E225" s="3">
        <v>8</v>
      </c>
      <c r="F225" s="3">
        <v>2037</v>
      </c>
      <c r="G225" s="6">
        <f t="shared" si="11"/>
        <v>50253</v>
      </c>
      <c r="H225" s="3">
        <v>7</v>
      </c>
      <c r="I225" s="3">
        <v>1975</v>
      </c>
      <c r="J225" s="6">
        <f t="shared" si="8"/>
        <v>27576</v>
      </c>
      <c r="K225" s="3" t="s">
        <v>43</v>
      </c>
      <c r="L225" s="3">
        <v>8</v>
      </c>
      <c r="M225" s="3">
        <v>2035</v>
      </c>
      <c r="N225" s="6">
        <f t="shared" si="9"/>
        <v>49522</v>
      </c>
    </row>
    <row r="226" spans="1:14" ht="15.6">
      <c r="A226" s="3">
        <v>8</v>
      </c>
      <c r="B226" s="3">
        <v>1975</v>
      </c>
      <c r="C226" s="6">
        <f t="shared" si="10"/>
        <v>27607</v>
      </c>
      <c r="D226" s="3" t="s">
        <v>35</v>
      </c>
      <c r="E226" s="3">
        <v>9</v>
      </c>
      <c r="F226" s="3">
        <v>2037</v>
      </c>
      <c r="G226" s="6">
        <f t="shared" si="11"/>
        <v>50284</v>
      </c>
      <c r="H226" s="3">
        <v>8</v>
      </c>
      <c r="I226" s="3">
        <v>1975</v>
      </c>
      <c r="J226" s="6">
        <f t="shared" si="8"/>
        <v>27607</v>
      </c>
      <c r="K226" s="3" t="s">
        <v>43</v>
      </c>
      <c r="L226" s="3">
        <v>9</v>
      </c>
      <c r="M226" s="3">
        <v>2035</v>
      </c>
      <c r="N226" s="6">
        <f t="shared" si="9"/>
        <v>49553</v>
      </c>
    </row>
    <row r="227" spans="1:14" ht="15.6">
      <c r="A227" s="3">
        <v>9</v>
      </c>
      <c r="B227" s="3">
        <v>1975</v>
      </c>
      <c r="C227" s="6">
        <f t="shared" si="10"/>
        <v>27638</v>
      </c>
      <c r="D227" s="3" t="s">
        <v>35</v>
      </c>
      <c r="E227" s="3">
        <v>10</v>
      </c>
      <c r="F227" s="3">
        <v>2037</v>
      </c>
      <c r="G227" s="6">
        <f t="shared" si="11"/>
        <v>50314</v>
      </c>
      <c r="H227" s="3">
        <v>9</v>
      </c>
      <c r="I227" s="3">
        <v>1975</v>
      </c>
      <c r="J227" s="6">
        <f t="shared" si="8"/>
        <v>27638</v>
      </c>
      <c r="K227" s="3" t="s">
        <v>43</v>
      </c>
      <c r="L227" s="3">
        <v>10</v>
      </c>
      <c r="M227" s="3">
        <v>2035</v>
      </c>
      <c r="N227" s="6">
        <f t="shared" si="9"/>
        <v>49583</v>
      </c>
    </row>
    <row r="228" spans="1:14" ht="15.6">
      <c r="A228" s="3">
        <v>10</v>
      </c>
      <c r="B228" s="3">
        <v>1975</v>
      </c>
      <c r="C228" s="6">
        <f t="shared" si="10"/>
        <v>27668</v>
      </c>
      <c r="D228" s="3" t="s">
        <v>35</v>
      </c>
      <c r="E228" s="3">
        <v>11</v>
      </c>
      <c r="F228" s="3">
        <v>2037</v>
      </c>
      <c r="G228" s="6">
        <f t="shared" si="11"/>
        <v>50345</v>
      </c>
      <c r="H228" s="3">
        <v>10</v>
      </c>
      <c r="I228" s="3">
        <v>1975</v>
      </c>
      <c r="J228" s="6">
        <f t="shared" si="8"/>
        <v>27668</v>
      </c>
      <c r="K228" s="3" t="s">
        <v>43</v>
      </c>
      <c r="L228" s="3">
        <v>11</v>
      </c>
      <c r="M228" s="3">
        <v>2035</v>
      </c>
      <c r="N228" s="6">
        <f t="shared" si="9"/>
        <v>49614</v>
      </c>
    </row>
    <row r="229" spans="1:14" ht="15.6">
      <c r="A229" s="3">
        <v>11</v>
      </c>
      <c r="B229" s="3">
        <v>1975</v>
      </c>
      <c r="C229" s="6">
        <f t="shared" si="10"/>
        <v>27699</v>
      </c>
      <c r="D229" s="3" t="s">
        <v>35</v>
      </c>
      <c r="E229" s="3">
        <v>12</v>
      </c>
      <c r="F229" s="3">
        <v>2037</v>
      </c>
      <c r="G229" s="6">
        <f t="shared" si="11"/>
        <v>50375</v>
      </c>
      <c r="H229" s="3">
        <v>11</v>
      </c>
      <c r="I229" s="3">
        <v>1975</v>
      </c>
      <c r="J229" s="6">
        <f t="shared" si="8"/>
        <v>27699</v>
      </c>
      <c r="K229" s="3" t="s">
        <v>43</v>
      </c>
      <c r="L229" s="3">
        <v>12</v>
      </c>
      <c r="M229" s="3">
        <v>2035</v>
      </c>
      <c r="N229" s="6">
        <f t="shared" si="9"/>
        <v>49644</v>
      </c>
    </row>
    <row r="230" spans="1:14" ht="15.6">
      <c r="A230" s="3">
        <v>12</v>
      </c>
      <c r="B230" s="3">
        <v>1975</v>
      </c>
      <c r="C230" s="6">
        <f t="shared" si="10"/>
        <v>27729</v>
      </c>
      <c r="D230" s="3" t="s">
        <v>35</v>
      </c>
      <c r="E230" s="3">
        <v>1</v>
      </c>
      <c r="F230" s="3">
        <v>2038</v>
      </c>
      <c r="G230" s="6">
        <f t="shared" si="11"/>
        <v>50406</v>
      </c>
      <c r="H230" s="3">
        <v>12</v>
      </c>
      <c r="I230" s="3">
        <v>1975</v>
      </c>
      <c r="J230" s="6">
        <f t="shared" si="8"/>
        <v>27729</v>
      </c>
      <c r="K230" s="3" t="s">
        <v>43</v>
      </c>
      <c r="L230" s="3">
        <v>1</v>
      </c>
      <c r="M230" s="3">
        <v>2036</v>
      </c>
      <c r="N230" s="6">
        <f t="shared" si="9"/>
        <v>49675</v>
      </c>
    </row>
    <row r="231" spans="1:14" ht="15.6">
      <c r="A231" s="3">
        <v>1</v>
      </c>
      <c r="B231" s="3">
        <v>1976</v>
      </c>
      <c r="C231" s="6">
        <f t="shared" si="10"/>
        <v>27760</v>
      </c>
      <c r="D231" s="3" t="s">
        <v>35</v>
      </c>
      <c r="E231" s="3">
        <v>2</v>
      </c>
      <c r="F231" s="3">
        <v>2038</v>
      </c>
      <c r="G231" s="6">
        <f t="shared" si="11"/>
        <v>50437</v>
      </c>
      <c r="H231" s="3">
        <v>1</v>
      </c>
      <c r="I231" s="3">
        <v>1976</v>
      </c>
      <c r="J231" s="6">
        <f t="shared" si="8"/>
        <v>27760</v>
      </c>
      <c r="K231" s="3" t="s">
        <v>43</v>
      </c>
      <c r="L231" s="3">
        <v>2</v>
      </c>
      <c r="M231" s="3">
        <v>2036</v>
      </c>
      <c r="N231" s="6">
        <f t="shared" si="9"/>
        <v>49706</v>
      </c>
    </row>
    <row r="232" spans="1:14" ht="15.6">
      <c r="A232" s="3">
        <v>2</v>
      </c>
      <c r="B232" s="3">
        <v>1976</v>
      </c>
      <c r="C232" s="6">
        <f t="shared" si="10"/>
        <v>27791</v>
      </c>
      <c r="D232" s="3" t="s">
        <v>35</v>
      </c>
      <c r="E232" s="3">
        <v>3</v>
      </c>
      <c r="F232" s="3">
        <v>2038</v>
      </c>
      <c r="G232" s="6">
        <f t="shared" si="11"/>
        <v>50465</v>
      </c>
      <c r="H232" s="3">
        <v>2</v>
      </c>
      <c r="I232" s="3">
        <v>1976</v>
      </c>
      <c r="J232" s="6">
        <f t="shared" ref="J232:J242" si="12">DATE(I232,H232,1)</f>
        <v>27791</v>
      </c>
      <c r="K232" s="3" t="s">
        <v>43</v>
      </c>
      <c r="L232" s="3">
        <v>3</v>
      </c>
      <c r="M232" s="3">
        <v>2036</v>
      </c>
      <c r="N232" s="6">
        <f t="shared" si="9"/>
        <v>49735</v>
      </c>
    </row>
    <row r="233" spans="1:14" ht="15.6">
      <c r="A233" s="3">
        <v>3</v>
      </c>
      <c r="B233" s="3">
        <v>1976</v>
      </c>
      <c r="C233" s="6">
        <f t="shared" si="10"/>
        <v>27820</v>
      </c>
      <c r="D233" s="3" t="s">
        <v>35</v>
      </c>
      <c r="E233" s="3">
        <v>4</v>
      </c>
      <c r="F233" s="3">
        <v>2038</v>
      </c>
      <c r="G233" s="6">
        <f t="shared" si="11"/>
        <v>50496</v>
      </c>
      <c r="H233" s="3">
        <v>3</v>
      </c>
      <c r="I233" s="3">
        <v>1976</v>
      </c>
      <c r="J233" s="6">
        <f t="shared" si="12"/>
        <v>27820</v>
      </c>
      <c r="K233" s="3" t="s">
        <v>43</v>
      </c>
      <c r="L233" s="3">
        <v>4</v>
      </c>
      <c r="M233" s="3">
        <v>2036</v>
      </c>
      <c r="N233" s="6">
        <f t="shared" si="9"/>
        <v>49766</v>
      </c>
    </row>
    <row r="234" spans="1:14" ht="15.6">
      <c r="A234" s="3">
        <v>4</v>
      </c>
      <c r="B234" s="3">
        <v>1976</v>
      </c>
      <c r="C234" s="6">
        <f t="shared" si="10"/>
        <v>27851</v>
      </c>
      <c r="D234" s="3" t="s">
        <v>35</v>
      </c>
      <c r="E234" s="3">
        <v>5</v>
      </c>
      <c r="F234" s="3">
        <v>2038</v>
      </c>
      <c r="G234" s="6">
        <f t="shared" si="11"/>
        <v>50526</v>
      </c>
      <c r="H234" s="3">
        <v>4</v>
      </c>
      <c r="I234" s="3">
        <v>1976</v>
      </c>
      <c r="J234" s="6">
        <f t="shared" si="12"/>
        <v>27851</v>
      </c>
      <c r="K234" s="3" t="s">
        <v>43</v>
      </c>
      <c r="L234" s="3">
        <v>5</v>
      </c>
      <c r="M234" s="3">
        <v>2036</v>
      </c>
      <c r="N234" s="6">
        <f t="shared" si="9"/>
        <v>49796</v>
      </c>
    </row>
    <row r="235" spans="1:14" ht="15.6">
      <c r="A235" s="3">
        <v>5</v>
      </c>
      <c r="B235" s="3">
        <v>1976</v>
      </c>
      <c r="C235" s="6">
        <f t="shared" si="10"/>
        <v>27881</v>
      </c>
      <c r="D235" s="3" t="s">
        <v>35</v>
      </c>
      <c r="E235" s="3">
        <v>6</v>
      </c>
      <c r="F235" s="3">
        <v>2038</v>
      </c>
      <c r="G235" s="6">
        <f t="shared" si="11"/>
        <v>50557</v>
      </c>
      <c r="H235" s="3">
        <v>5</v>
      </c>
      <c r="I235" s="3">
        <v>1976</v>
      </c>
      <c r="J235" s="6">
        <f t="shared" si="12"/>
        <v>27881</v>
      </c>
      <c r="K235" s="3" t="s">
        <v>43</v>
      </c>
      <c r="L235" s="3">
        <v>6</v>
      </c>
      <c r="M235" s="3">
        <v>2036</v>
      </c>
      <c r="N235" s="6">
        <f t="shared" si="9"/>
        <v>49827</v>
      </c>
    </row>
    <row r="236" spans="1:14" ht="15.6">
      <c r="A236" s="3">
        <v>6</v>
      </c>
      <c r="B236" s="3">
        <v>1976</v>
      </c>
      <c r="C236" s="6">
        <f t="shared" si="10"/>
        <v>27912</v>
      </c>
      <c r="D236" s="3" t="s">
        <v>35</v>
      </c>
      <c r="E236" s="3">
        <v>7</v>
      </c>
      <c r="F236" s="3">
        <v>2038</v>
      </c>
      <c r="G236" s="6">
        <f t="shared" si="11"/>
        <v>50587</v>
      </c>
      <c r="H236" s="3">
        <v>6</v>
      </c>
      <c r="I236" s="3">
        <v>1976</v>
      </c>
      <c r="J236" s="6">
        <f t="shared" si="12"/>
        <v>27912</v>
      </c>
      <c r="K236" s="3" t="s">
        <v>43</v>
      </c>
      <c r="L236" s="3">
        <v>7</v>
      </c>
      <c r="M236" s="3">
        <v>2036</v>
      </c>
      <c r="N236" s="6">
        <f t="shared" si="9"/>
        <v>49857</v>
      </c>
    </row>
    <row r="237" spans="1:14" ht="15.6">
      <c r="A237" s="3">
        <v>7</v>
      </c>
      <c r="B237" s="3">
        <v>1976</v>
      </c>
      <c r="C237" s="6">
        <f t="shared" si="10"/>
        <v>27942</v>
      </c>
      <c r="D237" s="3" t="s">
        <v>35</v>
      </c>
      <c r="E237" s="3">
        <v>8</v>
      </c>
      <c r="F237" s="3">
        <v>2038</v>
      </c>
      <c r="G237" s="6">
        <f t="shared" si="11"/>
        <v>50618</v>
      </c>
      <c r="H237" s="3">
        <v>7</v>
      </c>
      <c r="I237" s="3">
        <v>1976</v>
      </c>
      <c r="J237" s="6">
        <f t="shared" si="12"/>
        <v>27942</v>
      </c>
      <c r="K237" s="3" t="s">
        <v>43</v>
      </c>
      <c r="L237" s="3">
        <v>8</v>
      </c>
      <c r="M237" s="3">
        <v>2036</v>
      </c>
      <c r="N237" s="6">
        <f t="shared" si="9"/>
        <v>49888</v>
      </c>
    </row>
    <row r="238" spans="1:14" ht="15.6">
      <c r="A238" s="3">
        <v>8</v>
      </c>
      <c r="B238" s="3">
        <v>1976</v>
      </c>
      <c r="C238" s="6">
        <f t="shared" si="10"/>
        <v>27973</v>
      </c>
      <c r="D238" s="3" t="s">
        <v>35</v>
      </c>
      <c r="E238" s="3">
        <v>9</v>
      </c>
      <c r="F238" s="3">
        <v>2038</v>
      </c>
      <c r="G238" s="6">
        <f t="shared" si="11"/>
        <v>50649</v>
      </c>
      <c r="H238" s="3">
        <v>8</v>
      </c>
      <c r="I238" s="3">
        <v>1976</v>
      </c>
      <c r="J238" s="6">
        <f t="shared" si="12"/>
        <v>27973</v>
      </c>
      <c r="K238" s="3" t="s">
        <v>43</v>
      </c>
      <c r="L238" s="3">
        <v>9</v>
      </c>
      <c r="M238" s="3">
        <v>2036</v>
      </c>
      <c r="N238" s="6">
        <f t="shared" si="9"/>
        <v>49919</v>
      </c>
    </row>
    <row r="239" spans="1:14" ht="15.6">
      <c r="A239" s="3">
        <v>9</v>
      </c>
      <c r="B239" s="3">
        <v>1976</v>
      </c>
      <c r="C239" s="6">
        <f t="shared" si="10"/>
        <v>28004</v>
      </c>
      <c r="D239" s="3" t="s">
        <v>35</v>
      </c>
      <c r="E239" s="3">
        <v>10</v>
      </c>
      <c r="F239" s="3">
        <v>2038</v>
      </c>
      <c r="G239" s="6">
        <f t="shared" si="11"/>
        <v>50679</v>
      </c>
      <c r="H239" s="3">
        <v>9</v>
      </c>
      <c r="I239" s="3">
        <v>1976</v>
      </c>
      <c r="J239" s="6">
        <f t="shared" si="12"/>
        <v>28004</v>
      </c>
      <c r="K239" s="3" t="s">
        <v>43</v>
      </c>
      <c r="L239" s="3">
        <v>10</v>
      </c>
      <c r="M239" s="3">
        <v>2036</v>
      </c>
      <c r="N239" s="6">
        <f t="shared" si="9"/>
        <v>49949</v>
      </c>
    </row>
    <row r="240" spans="1:14" ht="15.6">
      <c r="A240" s="3">
        <v>10</v>
      </c>
      <c r="B240" s="3">
        <v>1976</v>
      </c>
      <c r="C240" s="6">
        <f t="shared" si="10"/>
        <v>28034</v>
      </c>
      <c r="D240" s="3" t="s">
        <v>35</v>
      </c>
      <c r="E240" s="3">
        <v>11</v>
      </c>
      <c r="F240" s="3">
        <v>2038</v>
      </c>
      <c r="G240" s="6">
        <f t="shared" si="11"/>
        <v>50710</v>
      </c>
      <c r="H240" s="3">
        <v>10</v>
      </c>
      <c r="I240" s="3">
        <v>1976</v>
      </c>
      <c r="J240" s="6">
        <f t="shared" si="12"/>
        <v>28034</v>
      </c>
      <c r="K240" s="3" t="s">
        <v>43</v>
      </c>
      <c r="L240" s="3">
        <v>11</v>
      </c>
      <c r="M240" s="3">
        <v>2036</v>
      </c>
      <c r="N240" s="6">
        <f t="shared" ref="N240:N254" si="13">DATE(M240,L240,1)</f>
        <v>49980</v>
      </c>
    </row>
    <row r="241" spans="1:14" ht="15.6">
      <c r="A241" s="3">
        <v>11</v>
      </c>
      <c r="B241" s="3">
        <v>1976</v>
      </c>
      <c r="C241" s="6">
        <f t="shared" si="10"/>
        <v>28065</v>
      </c>
      <c r="D241" s="3" t="s">
        <v>35</v>
      </c>
      <c r="E241" s="3">
        <v>12</v>
      </c>
      <c r="F241" s="3">
        <v>2038</v>
      </c>
      <c r="G241" s="6">
        <f t="shared" si="11"/>
        <v>50740</v>
      </c>
      <c r="H241" s="3">
        <v>11</v>
      </c>
      <c r="I241" s="3">
        <v>1976</v>
      </c>
      <c r="J241" s="6">
        <f t="shared" si="12"/>
        <v>28065</v>
      </c>
      <c r="K241" s="3" t="s">
        <v>43</v>
      </c>
      <c r="L241" s="3">
        <v>12</v>
      </c>
      <c r="M241" s="3">
        <v>2036</v>
      </c>
      <c r="N241" s="6">
        <f t="shared" si="13"/>
        <v>50010</v>
      </c>
    </row>
    <row r="242" spans="1:14" ht="15.6">
      <c r="A242" s="3">
        <v>12</v>
      </c>
      <c r="B242" s="3">
        <v>1976</v>
      </c>
      <c r="C242" s="6">
        <f t="shared" si="10"/>
        <v>28095</v>
      </c>
      <c r="D242" s="3" t="s">
        <v>35</v>
      </c>
      <c r="E242" s="3">
        <v>1</v>
      </c>
      <c r="F242" s="3">
        <v>2039</v>
      </c>
      <c r="G242" s="6">
        <f t="shared" si="11"/>
        <v>50771</v>
      </c>
      <c r="H242" s="3">
        <v>12</v>
      </c>
      <c r="I242" s="3">
        <v>1976</v>
      </c>
      <c r="J242" s="6">
        <f t="shared" si="12"/>
        <v>28095</v>
      </c>
      <c r="K242" s="3" t="s">
        <v>43</v>
      </c>
      <c r="L242" s="3">
        <v>1</v>
      </c>
      <c r="M242" s="3">
        <v>2037</v>
      </c>
      <c r="N242" s="6">
        <f t="shared" si="13"/>
        <v>50041</v>
      </c>
    </row>
    <row r="243" spans="1:14" ht="15.6">
      <c r="A243" s="3">
        <v>1</v>
      </c>
      <c r="B243" s="3">
        <v>1977</v>
      </c>
      <c r="C243" s="6">
        <f t="shared" ref="C243:C254" si="14">DATE(B243,A243,1)</f>
        <v>28126</v>
      </c>
      <c r="D243" s="3" t="s">
        <v>35</v>
      </c>
      <c r="E243" s="3">
        <v>2</v>
      </c>
      <c r="F243" s="3">
        <v>2039</v>
      </c>
      <c r="G243" s="6">
        <f t="shared" si="11"/>
        <v>50802</v>
      </c>
      <c r="H243" s="3">
        <v>1</v>
      </c>
      <c r="I243" s="3">
        <v>1977</v>
      </c>
      <c r="J243" s="6">
        <f t="shared" ref="J243:J254" si="15">DATE(I243,H243,1)</f>
        <v>28126</v>
      </c>
      <c r="K243" s="3" t="s">
        <v>43</v>
      </c>
      <c r="L243" s="3">
        <v>2</v>
      </c>
      <c r="M243" s="3">
        <v>2037</v>
      </c>
      <c r="N243" s="6">
        <f t="shared" si="13"/>
        <v>50072</v>
      </c>
    </row>
    <row r="244" spans="1:14" ht="15.6">
      <c r="A244" s="3">
        <v>2</v>
      </c>
      <c r="B244" s="3">
        <v>1977</v>
      </c>
      <c r="C244" s="6">
        <f t="shared" si="14"/>
        <v>28157</v>
      </c>
      <c r="D244" s="3" t="s">
        <v>35</v>
      </c>
      <c r="E244" s="3">
        <v>3</v>
      </c>
      <c r="F244" s="3">
        <v>2039</v>
      </c>
      <c r="G244" s="6">
        <f t="shared" si="11"/>
        <v>50830</v>
      </c>
      <c r="H244" s="3">
        <v>2</v>
      </c>
      <c r="I244" s="3">
        <v>1977</v>
      </c>
      <c r="J244" s="6">
        <f t="shared" si="15"/>
        <v>28157</v>
      </c>
      <c r="K244" s="3" t="s">
        <v>43</v>
      </c>
      <c r="L244" s="3">
        <v>3</v>
      </c>
      <c r="M244" s="3">
        <v>2037</v>
      </c>
      <c r="N244" s="6">
        <f t="shared" si="13"/>
        <v>50100</v>
      </c>
    </row>
    <row r="245" spans="1:14" ht="15.6">
      <c r="A245" s="3">
        <v>3</v>
      </c>
      <c r="B245" s="3">
        <v>1977</v>
      </c>
      <c r="C245" s="6">
        <f t="shared" si="14"/>
        <v>28185</v>
      </c>
      <c r="D245" s="3" t="s">
        <v>35</v>
      </c>
      <c r="E245" s="3">
        <v>4</v>
      </c>
      <c r="F245" s="3">
        <v>2039</v>
      </c>
      <c r="G245" s="6">
        <f t="shared" si="11"/>
        <v>50861</v>
      </c>
      <c r="H245" s="3">
        <v>3</v>
      </c>
      <c r="I245" s="3">
        <v>1977</v>
      </c>
      <c r="J245" s="6">
        <f t="shared" si="15"/>
        <v>28185</v>
      </c>
      <c r="K245" s="3" t="s">
        <v>43</v>
      </c>
      <c r="L245" s="3">
        <v>4</v>
      </c>
      <c r="M245" s="3">
        <v>2037</v>
      </c>
      <c r="N245" s="6">
        <f t="shared" si="13"/>
        <v>50131</v>
      </c>
    </row>
    <row r="246" spans="1:14" ht="15.6">
      <c r="A246" s="3">
        <v>4</v>
      </c>
      <c r="B246" s="3">
        <v>1977</v>
      </c>
      <c r="C246" s="6">
        <f t="shared" si="14"/>
        <v>28216</v>
      </c>
      <c r="D246" s="3" t="s">
        <v>35</v>
      </c>
      <c r="E246" s="3">
        <v>5</v>
      </c>
      <c r="F246" s="3">
        <v>2039</v>
      </c>
      <c r="G246" s="6">
        <f t="shared" si="11"/>
        <v>50891</v>
      </c>
      <c r="H246" s="3">
        <v>4</v>
      </c>
      <c r="I246" s="3">
        <v>1977</v>
      </c>
      <c r="J246" s="6">
        <f t="shared" si="15"/>
        <v>28216</v>
      </c>
      <c r="K246" s="3" t="s">
        <v>43</v>
      </c>
      <c r="L246" s="3">
        <v>5</v>
      </c>
      <c r="M246" s="3">
        <v>2037</v>
      </c>
      <c r="N246" s="6">
        <f t="shared" si="13"/>
        <v>50161</v>
      </c>
    </row>
    <row r="247" spans="1:14" ht="15.6">
      <c r="A247" s="3">
        <v>5</v>
      </c>
      <c r="B247" s="3">
        <v>1977</v>
      </c>
      <c r="C247" s="6">
        <f t="shared" si="14"/>
        <v>28246</v>
      </c>
      <c r="D247" s="3" t="s">
        <v>35</v>
      </c>
      <c r="E247" s="3">
        <v>6</v>
      </c>
      <c r="F247" s="3">
        <v>2039</v>
      </c>
      <c r="G247" s="6">
        <f t="shared" si="11"/>
        <v>50922</v>
      </c>
      <c r="H247" s="3">
        <v>5</v>
      </c>
      <c r="I247" s="3">
        <v>1977</v>
      </c>
      <c r="J247" s="6">
        <f t="shared" si="15"/>
        <v>28246</v>
      </c>
      <c r="K247" s="3" t="s">
        <v>43</v>
      </c>
      <c r="L247" s="3">
        <v>6</v>
      </c>
      <c r="M247" s="3">
        <v>2037</v>
      </c>
      <c r="N247" s="6">
        <f t="shared" si="13"/>
        <v>50192</v>
      </c>
    </row>
    <row r="248" spans="1:14" ht="15.6">
      <c r="A248" s="3">
        <v>6</v>
      </c>
      <c r="B248" s="3">
        <v>1977</v>
      </c>
      <c r="C248" s="6">
        <f t="shared" si="14"/>
        <v>28277</v>
      </c>
      <c r="D248" s="3" t="s">
        <v>35</v>
      </c>
      <c r="E248" s="3">
        <v>7</v>
      </c>
      <c r="F248" s="3">
        <v>2039</v>
      </c>
      <c r="G248" s="6">
        <f t="shared" si="11"/>
        <v>50952</v>
      </c>
      <c r="H248" s="3">
        <v>6</v>
      </c>
      <c r="I248" s="3">
        <v>1977</v>
      </c>
      <c r="J248" s="6">
        <f t="shared" si="15"/>
        <v>28277</v>
      </c>
      <c r="K248" s="3" t="s">
        <v>43</v>
      </c>
      <c r="L248" s="3">
        <v>7</v>
      </c>
      <c r="M248" s="3">
        <v>2037</v>
      </c>
      <c r="N248" s="6">
        <f t="shared" si="13"/>
        <v>50222</v>
      </c>
    </row>
    <row r="249" spans="1:14" ht="15.6">
      <c r="A249" s="3">
        <v>7</v>
      </c>
      <c r="B249" s="3">
        <v>1977</v>
      </c>
      <c r="C249" s="6">
        <f t="shared" si="14"/>
        <v>28307</v>
      </c>
      <c r="D249" s="3" t="s">
        <v>35</v>
      </c>
      <c r="E249" s="3">
        <v>8</v>
      </c>
      <c r="F249" s="3">
        <v>2039</v>
      </c>
      <c r="G249" s="6">
        <f t="shared" si="11"/>
        <v>50983</v>
      </c>
      <c r="H249" s="3">
        <v>7</v>
      </c>
      <c r="I249" s="3">
        <v>1977</v>
      </c>
      <c r="J249" s="6">
        <f t="shared" si="15"/>
        <v>28307</v>
      </c>
      <c r="K249" s="3" t="s">
        <v>43</v>
      </c>
      <c r="L249" s="3">
        <v>8</v>
      </c>
      <c r="M249" s="3">
        <v>2037</v>
      </c>
      <c r="N249" s="6">
        <f t="shared" si="13"/>
        <v>50253</v>
      </c>
    </row>
    <row r="250" spans="1:14" ht="15.6">
      <c r="A250" s="3">
        <v>8</v>
      </c>
      <c r="B250" s="3">
        <v>1977</v>
      </c>
      <c r="C250" s="6">
        <f t="shared" si="14"/>
        <v>28338</v>
      </c>
      <c r="D250" s="3" t="s">
        <v>35</v>
      </c>
      <c r="E250" s="3">
        <v>9</v>
      </c>
      <c r="F250" s="3">
        <v>2039</v>
      </c>
      <c r="G250" s="6">
        <f t="shared" si="11"/>
        <v>51014</v>
      </c>
      <c r="H250" s="3">
        <v>8</v>
      </c>
      <c r="I250" s="3">
        <v>1977</v>
      </c>
      <c r="J250" s="6">
        <f t="shared" si="15"/>
        <v>28338</v>
      </c>
      <c r="K250" s="3" t="s">
        <v>43</v>
      </c>
      <c r="L250" s="3">
        <v>9</v>
      </c>
      <c r="M250" s="3">
        <v>2037</v>
      </c>
      <c r="N250" s="6">
        <f t="shared" si="13"/>
        <v>50284</v>
      </c>
    </row>
    <row r="251" spans="1:14" ht="15.6">
      <c r="A251" s="3">
        <v>9</v>
      </c>
      <c r="B251" s="3">
        <v>1977</v>
      </c>
      <c r="C251" s="6">
        <f t="shared" si="14"/>
        <v>28369</v>
      </c>
      <c r="D251" s="3" t="s">
        <v>35</v>
      </c>
      <c r="E251" s="3">
        <v>10</v>
      </c>
      <c r="F251" s="3">
        <v>2039</v>
      </c>
      <c r="G251" s="6">
        <f t="shared" si="11"/>
        <v>51044</v>
      </c>
      <c r="H251" s="3">
        <v>9</v>
      </c>
      <c r="I251" s="3">
        <v>1977</v>
      </c>
      <c r="J251" s="6">
        <f t="shared" si="15"/>
        <v>28369</v>
      </c>
      <c r="K251" s="3" t="s">
        <v>43</v>
      </c>
      <c r="L251" s="3">
        <v>10</v>
      </c>
      <c r="M251" s="3">
        <v>2037</v>
      </c>
      <c r="N251" s="6">
        <f t="shared" si="13"/>
        <v>50314</v>
      </c>
    </row>
    <row r="252" spans="1:14" ht="15.6">
      <c r="A252" s="3">
        <v>10</v>
      </c>
      <c r="B252" s="3">
        <v>1977</v>
      </c>
      <c r="C252" s="6">
        <f t="shared" si="14"/>
        <v>28399</v>
      </c>
      <c r="D252" s="3" t="s">
        <v>35</v>
      </c>
      <c r="E252" s="3">
        <v>11</v>
      </c>
      <c r="F252" s="3">
        <v>2039</v>
      </c>
      <c r="G252" s="6">
        <f t="shared" si="11"/>
        <v>51075</v>
      </c>
      <c r="H252" s="3">
        <v>10</v>
      </c>
      <c r="I252" s="3">
        <v>1977</v>
      </c>
      <c r="J252" s="6">
        <f t="shared" si="15"/>
        <v>28399</v>
      </c>
      <c r="K252" s="3" t="s">
        <v>43</v>
      </c>
      <c r="L252" s="3">
        <v>11</v>
      </c>
      <c r="M252" s="3">
        <v>2037</v>
      </c>
      <c r="N252" s="6">
        <f t="shared" si="13"/>
        <v>50345</v>
      </c>
    </row>
    <row r="253" spans="1:14" ht="15.6">
      <c r="A253" s="3">
        <v>11</v>
      </c>
      <c r="B253" s="3">
        <v>1977</v>
      </c>
      <c r="C253" s="6">
        <f t="shared" si="14"/>
        <v>28430</v>
      </c>
      <c r="D253" s="3" t="s">
        <v>35</v>
      </c>
      <c r="E253" s="3">
        <v>12</v>
      </c>
      <c r="F253" s="3">
        <v>2039</v>
      </c>
      <c r="G253" s="6">
        <f t="shared" si="11"/>
        <v>51105</v>
      </c>
      <c r="H253" s="3">
        <v>11</v>
      </c>
      <c r="I253" s="3">
        <v>1977</v>
      </c>
      <c r="J253" s="6">
        <f t="shared" si="15"/>
        <v>28430</v>
      </c>
      <c r="K253" s="3" t="s">
        <v>43</v>
      </c>
      <c r="L253" s="3">
        <v>12</v>
      </c>
      <c r="M253" s="3">
        <v>2037</v>
      </c>
      <c r="N253" s="6">
        <f t="shared" si="13"/>
        <v>50375</v>
      </c>
    </row>
    <row r="254" spans="1:14" ht="15.6">
      <c r="A254" s="3">
        <v>12</v>
      </c>
      <c r="B254" s="3">
        <v>1977</v>
      </c>
      <c r="C254" s="6">
        <f t="shared" si="14"/>
        <v>28460</v>
      </c>
      <c r="D254" s="3" t="s">
        <v>35</v>
      </c>
      <c r="E254" s="3">
        <v>1</v>
      </c>
      <c r="F254" s="3">
        <v>2040</v>
      </c>
      <c r="G254" s="6">
        <f t="shared" si="11"/>
        <v>51136</v>
      </c>
      <c r="H254" s="3">
        <v>12</v>
      </c>
      <c r="I254" s="3">
        <v>1977</v>
      </c>
      <c r="J254" s="6">
        <f t="shared" si="15"/>
        <v>28460</v>
      </c>
      <c r="K254" s="3" t="s">
        <v>43</v>
      </c>
      <c r="L254" s="3">
        <v>1</v>
      </c>
      <c r="M254" s="3">
        <v>2038</v>
      </c>
      <c r="N254" s="6">
        <f t="shared" si="13"/>
        <v>50406</v>
      </c>
    </row>
  </sheetData>
  <mergeCells count="5">
    <mergeCell ref="H48:J48"/>
    <mergeCell ref="L48:N48"/>
    <mergeCell ref="A48:C48"/>
    <mergeCell ref="E48:G48"/>
    <mergeCell ref="H51:N110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C14" sqref="C14"/>
    </sheetView>
  </sheetViews>
  <sheetFormatPr defaultRowHeight="10.199999999999999"/>
  <sheetData>
    <row r="2" spans="1:1" ht="17.399999999999999">
      <c r="A2" s="9" t="s">
        <v>11</v>
      </c>
    </row>
    <row r="3" spans="1:1" ht="17.399999999999999">
      <c r="A3" s="10" t="s">
        <v>44</v>
      </c>
    </row>
    <row r="4" spans="1:1" ht="17.399999999999999">
      <c r="A4" s="9" t="s">
        <v>13</v>
      </c>
    </row>
    <row r="5" spans="1:1">
      <c r="A5" s="7"/>
    </row>
    <row r="6" spans="1:1">
      <c r="A6" s="7"/>
    </row>
    <row r="7" spans="1:1">
      <c r="A7" s="7" t="s">
        <v>75</v>
      </c>
    </row>
    <row r="8" spans="1:1">
      <c r="A8" s="7" t="s">
        <v>76</v>
      </c>
    </row>
  </sheetData>
  <dataValidations count="1">
    <dataValidation type="list" allowBlank="1" showInputMessage="1" showErrorMessage="1" sqref="A2:A4">
      <formula1>$AK$5:$AK$7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H35"/>
  <sheetViews>
    <sheetView workbookViewId="0">
      <selection activeCell="F36" sqref="F36"/>
    </sheetView>
  </sheetViews>
  <sheetFormatPr defaultRowHeight="10.199999999999999"/>
  <cols>
    <col min="6" max="6" width="14" customWidth="1"/>
    <col min="7" max="7" width="12.28515625" customWidth="1"/>
  </cols>
  <sheetData>
    <row r="1" spans="6:8">
      <c r="F1">
        <v>186030000</v>
      </c>
      <c r="G1">
        <v>186030000</v>
      </c>
      <c r="H1">
        <f>F1-G1</f>
        <v>0</v>
      </c>
    </row>
    <row r="2" spans="6:8">
      <c r="F2">
        <v>866516625</v>
      </c>
      <c r="G2">
        <v>866516625</v>
      </c>
      <c r="H2">
        <f t="shared" ref="H2:H34" si="0">F2-G2</f>
        <v>0</v>
      </c>
    </row>
    <row r="3" spans="6:8">
      <c r="F3">
        <v>1150841250</v>
      </c>
      <c r="G3">
        <v>1150841250</v>
      </c>
      <c r="H3">
        <f t="shared" si="0"/>
        <v>0</v>
      </c>
    </row>
    <row r="4" spans="6:8">
      <c r="F4">
        <v>28665000</v>
      </c>
      <c r="G4">
        <v>28665000</v>
      </c>
      <c r="H4">
        <f t="shared" si="0"/>
        <v>0</v>
      </c>
    </row>
    <row r="5" spans="6:8">
      <c r="F5">
        <v>749385000</v>
      </c>
      <c r="G5">
        <v>749385000</v>
      </c>
      <c r="H5">
        <f t="shared" si="0"/>
        <v>0</v>
      </c>
    </row>
    <row r="6" spans="6:8">
      <c r="F6">
        <v>1350092250</v>
      </c>
      <c r="G6">
        <v>1350092250</v>
      </c>
      <c r="H6">
        <f t="shared" si="0"/>
        <v>0</v>
      </c>
    </row>
    <row r="7" spans="6:8">
      <c r="F7">
        <v>30975750.000000007</v>
      </c>
      <c r="G7">
        <v>30975750.000000007</v>
      </c>
      <c r="H7">
        <f t="shared" si="0"/>
        <v>0</v>
      </c>
    </row>
    <row r="8" spans="6:8">
      <c r="F8">
        <v>1385133750</v>
      </c>
      <c r="G8">
        <v>1385133750</v>
      </c>
      <c r="H8">
        <f t="shared" si="0"/>
        <v>0</v>
      </c>
    </row>
    <row r="9" spans="6:8">
      <c r="F9">
        <v>136422000</v>
      </c>
      <c r="G9">
        <v>136422000</v>
      </c>
      <c r="H9">
        <f t="shared" si="0"/>
        <v>0</v>
      </c>
    </row>
    <row r="10" spans="6:8">
      <c r="F10">
        <v>1253070000.0000002</v>
      </c>
      <c r="G10">
        <v>1253070000.0000002</v>
      </c>
      <c r="H10">
        <f t="shared" si="0"/>
        <v>0</v>
      </c>
    </row>
    <row r="11" spans="6:8">
      <c r="F11">
        <v>1433250000</v>
      </c>
      <c r="G11">
        <v>1433250000</v>
      </c>
      <c r="H11">
        <f t="shared" si="0"/>
        <v>0</v>
      </c>
    </row>
    <row r="12" spans="6:8">
      <c r="F12">
        <v>478237500</v>
      </c>
      <c r="G12">
        <v>478237500</v>
      </c>
      <c r="H12">
        <f t="shared" si="0"/>
        <v>0</v>
      </c>
    </row>
    <row r="13" spans="6:8">
      <c r="F13">
        <v>1068093000</v>
      </c>
      <c r="G13">
        <v>1068093000</v>
      </c>
      <c r="H13">
        <f t="shared" si="0"/>
        <v>0</v>
      </c>
    </row>
    <row r="14" spans="6:8">
      <c r="F14">
        <v>1441476562.5</v>
      </c>
      <c r="G14">
        <v>1441476562.5</v>
      </c>
      <c r="H14">
        <f t="shared" si="0"/>
        <v>0</v>
      </c>
    </row>
    <row r="15" spans="6:8">
      <c r="F15">
        <v>1085686875</v>
      </c>
      <c r="G15">
        <v>1085686875</v>
      </c>
      <c r="H15">
        <f t="shared" si="0"/>
        <v>0</v>
      </c>
    </row>
    <row r="16" spans="6:8">
      <c r="F16">
        <v>182988000</v>
      </c>
      <c r="G16">
        <v>182988000</v>
      </c>
      <c r="H16">
        <f t="shared" si="0"/>
        <v>0</v>
      </c>
    </row>
    <row r="17" spans="6:8">
      <c r="F17">
        <v>49023000</v>
      </c>
      <c r="G17">
        <v>49023000</v>
      </c>
      <c r="H17">
        <f t="shared" si="0"/>
        <v>0</v>
      </c>
    </row>
    <row r="18" spans="6:8">
      <c r="F18">
        <v>1124779500</v>
      </c>
      <c r="G18">
        <v>1124779500</v>
      </c>
      <c r="H18">
        <f t="shared" si="0"/>
        <v>0</v>
      </c>
    </row>
    <row r="19" spans="6:8">
      <c r="F19">
        <v>30537000</v>
      </c>
      <c r="G19">
        <v>30537000</v>
      </c>
      <c r="H19">
        <f t="shared" si="0"/>
        <v>0</v>
      </c>
    </row>
    <row r="20" spans="6:8">
      <c r="F20">
        <v>1322100000.0000002</v>
      </c>
      <c r="G20">
        <v>1322100000.0000002</v>
      </c>
      <c r="H20">
        <f t="shared" si="0"/>
        <v>0</v>
      </c>
    </row>
    <row r="21" spans="6:8">
      <c r="F21">
        <v>214812000</v>
      </c>
      <c r="G21">
        <v>214812000</v>
      </c>
      <c r="H21">
        <f t="shared" si="0"/>
        <v>0</v>
      </c>
    </row>
    <row r="22" spans="6:8">
      <c r="F22">
        <v>1296082125</v>
      </c>
      <c r="G22">
        <v>1296082125</v>
      </c>
      <c r="H22">
        <f t="shared" si="0"/>
        <v>0</v>
      </c>
    </row>
    <row r="23" spans="6:8">
      <c r="F23">
        <v>945945000</v>
      </c>
      <c r="G23">
        <v>945945000</v>
      </c>
      <c r="H23">
        <f t="shared" si="0"/>
        <v>0</v>
      </c>
    </row>
    <row r="24" spans="6:8">
      <c r="F24">
        <v>776360812.50000012</v>
      </c>
      <c r="G24">
        <v>776360812.50000012</v>
      </c>
      <c r="H24">
        <f t="shared" si="0"/>
        <v>0</v>
      </c>
    </row>
    <row r="25" spans="6:8">
      <c r="F25">
        <v>1044301781.25</v>
      </c>
      <c r="G25">
        <v>1044301781.25</v>
      </c>
      <c r="H25">
        <f t="shared" si="0"/>
        <v>0</v>
      </c>
    </row>
    <row r="26" spans="6:8">
      <c r="F26">
        <v>1204632000</v>
      </c>
      <c r="G26">
        <v>1204632000</v>
      </c>
      <c r="H26">
        <f t="shared" si="0"/>
        <v>0</v>
      </c>
    </row>
    <row r="27" spans="6:8">
      <c r="F27">
        <v>887459625</v>
      </c>
      <c r="G27">
        <v>887459625</v>
      </c>
      <c r="H27">
        <f t="shared" si="0"/>
        <v>0</v>
      </c>
    </row>
    <row r="28" spans="6:8">
      <c r="F28">
        <v>730145812.49999988</v>
      </c>
      <c r="G28">
        <v>730145812.49999988</v>
      </c>
      <c r="H28">
        <f t="shared" si="0"/>
        <v>0</v>
      </c>
    </row>
    <row r="29" spans="6:8">
      <c r="F29">
        <v>844966687.5</v>
      </c>
      <c r="G29">
        <v>844966687.5</v>
      </c>
      <c r="H29">
        <f t="shared" si="0"/>
        <v>0</v>
      </c>
    </row>
    <row r="30" spans="6:8">
      <c r="F30">
        <v>173745000</v>
      </c>
      <c r="G30">
        <v>173745000</v>
      </c>
      <c r="H30">
        <f t="shared" si="0"/>
        <v>0</v>
      </c>
    </row>
    <row r="31" spans="6:8">
      <c r="F31">
        <v>937199250</v>
      </c>
      <c r="G31">
        <v>937199250</v>
      </c>
      <c r="H31">
        <f t="shared" si="0"/>
        <v>0</v>
      </c>
    </row>
    <row r="32" spans="6:8">
      <c r="F32">
        <v>482705437.50000012</v>
      </c>
      <c r="G32">
        <v>482705437.50000012</v>
      </c>
      <c r="H32">
        <f t="shared" si="0"/>
        <v>0</v>
      </c>
    </row>
    <row r="33" spans="6:8">
      <c r="F33">
        <v>811775250</v>
      </c>
      <c r="G33">
        <v>811775250</v>
      </c>
      <c r="H33">
        <f t="shared" si="0"/>
        <v>0</v>
      </c>
    </row>
    <row r="34" spans="6:8">
      <c r="F34">
        <v>1094178881.25</v>
      </c>
      <c r="G34">
        <v>1094178881.25</v>
      </c>
      <c r="H34">
        <f t="shared" si="0"/>
        <v>0</v>
      </c>
    </row>
    <row r="35" spans="6:8">
      <c r="F35">
        <f>SUM(F1:F34)</f>
        <v>26797612725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Nghỉ hưu trước tuổi</vt:lpstr>
      <vt:lpstr>Nghi thoi viec</vt:lpstr>
      <vt:lpstr>Tuổi nghỉ hưu 135</vt:lpstr>
      <vt:lpstr>MA</vt:lpstr>
      <vt:lpstr>Sheet1</vt:lpstr>
      <vt:lpstr>'Nghỉ hưu trước tuổi'!Print_Area</vt:lpstr>
      <vt:lpstr>'Nghi thoi viec'!Print_Area</vt:lpstr>
      <vt:lpstr>'Nghỉ hưu trước tuổi'!Print_Titles</vt:lpstr>
      <vt:lpstr>'Nghi thoi viec'!Print_Titles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 Hưng Trần</dc:creator>
  <cp:lastModifiedBy>HP</cp:lastModifiedBy>
  <cp:lastPrinted>2025-06-20T03:56:50Z</cp:lastPrinted>
  <dcterms:created xsi:type="dcterms:W3CDTF">2024-12-08T17:06:36Z</dcterms:created>
  <dcterms:modified xsi:type="dcterms:W3CDTF">2025-06-27T06:52:00Z</dcterms:modified>
</cp:coreProperties>
</file>