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20" yWindow="105" windowWidth="20730" windowHeight="11760" activeTab="1"/>
  </bookViews>
  <sheets>
    <sheet name="THKPQT-2024-PL01" sheetId="2" r:id="rId1"/>
    <sheet name="THKP-QT NĂM 2024" sheetId="3" r:id="rId2"/>
  </sheets>
  <definedNames>
    <definedName name="_xlnm._FilterDatabase" localSheetId="0" hidden="1">'THKPQT-2024-PL01'!$A$8:$G$60</definedName>
    <definedName name="_xlnm.Print_Area" localSheetId="1">'THKP-QT NĂM 2024'!$A$1:$N$41</definedName>
    <definedName name="_xlnm.Print_Area" localSheetId="0">'THKPQT-2024-PL01'!$A$1:$H$212</definedName>
    <definedName name="_xlnm.Print_Titles" localSheetId="0">'THKPQT-2024-PL01'!$5:$7</definedName>
  </definedNames>
  <calcPr calcId="144525"/>
</workbook>
</file>

<file path=xl/calcChain.xml><?xml version="1.0" encoding="utf-8"?>
<calcChain xmlns="http://schemas.openxmlformats.org/spreadsheetml/2006/main">
  <c r="K6" i="3" l="1"/>
  <c r="K5" i="3" s="1"/>
  <c r="D40" i="2" l="1"/>
  <c r="F40" i="2"/>
  <c r="G40" i="2"/>
  <c r="H41" i="2"/>
  <c r="H42" i="2"/>
  <c r="H43" i="2"/>
  <c r="H44" i="2"/>
  <c r="H45" i="2"/>
  <c r="H46" i="2"/>
  <c r="H47" i="2"/>
  <c r="H48" i="2"/>
  <c r="H49" i="2"/>
  <c r="H50" i="2"/>
  <c r="H51" i="2"/>
  <c r="E51" i="2" l="1"/>
  <c r="E50" i="2"/>
  <c r="E49" i="2"/>
  <c r="E48" i="2"/>
  <c r="E47" i="2"/>
  <c r="E46" i="2"/>
  <c r="E45" i="2"/>
  <c r="E43" i="2"/>
  <c r="E42" i="2"/>
  <c r="E41" i="2"/>
  <c r="E40" i="2" l="1"/>
  <c r="C108" i="2"/>
  <c r="C84" i="2" s="1"/>
  <c r="G84" i="2"/>
  <c r="D108" i="2" l="1"/>
  <c r="H108" i="2" s="1"/>
  <c r="E108" i="2"/>
  <c r="F108" i="2"/>
  <c r="H128" i="2"/>
  <c r="H127" i="2"/>
  <c r="H126" i="2"/>
  <c r="H125" i="2"/>
  <c r="H124" i="2"/>
  <c r="H123" i="2"/>
  <c r="H122" i="2"/>
  <c r="H121" i="2"/>
  <c r="H120" i="2"/>
  <c r="H119" i="2"/>
  <c r="H118" i="2"/>
  <c r="H117" i="2"/>
  <c r="H116" i="2"/>
  <c r="H115" i="2"/>
  <c r="H114" i="2"/>
  <c r="H113" i="2"/>
  <c r="H112" i="2"/>
  <c r="H111" i="2"/>
  <c r="H110" i="2"/>
  <c r="H109" i="2"/>
  <c r="F107" i="2"/>
  <c r="E107" i="2" s="1"/>
  <c r="D107" i="2" s="1"/>
  <c r="H107" i="2" s="1"/>
  <c r="F106" i="2"/>
  <c r="E106" i="2"/>
  <c r="D106" i="2" s="1"/>
  <c r="H106" i="2" s="1"/>
  <c r="E105" i="2"/>
  <c r="D105" i="2" s="1"/>
  <c r="H105" i="2" s="1"/>
  <c r="E104" i="2"/>
  <c r="D104" i="2" s="1"/>
  <c r="H104" i="2" s="1"/>
  <c r="E103" i="2"/>
  <c r="D103" i="2" s="1"/>
  <c r="H103" i="2" s="1"/>
  <c r="E102" i="2"/>
  <c r="D102" i="2" s="1"/>
  <c r="H102" i="2" s="1"/>
  <c r="E101" i="2"/>
  <c r="D101" i="2" s="1"/>
  <c r="H101" i="2" s="1"/>
  <c r="F100" i="2"/>
  <c r="E100" i="2" s="1"/>
  <c r="D100" i="2" s="1"/>
  <c r="H100" i="2" s="1"/>
  <c r="F99" i="2"/>
  <c r="E99" i="2" s="1"/>
  <c r="D99" i="2" s="1"/>
  <c r="H99" i="2" s="1"/>
  <c r="F98" i="2"/>
  <c r="E98" i="2" s="1"/>
  <c r="D98" i="2" s="1"/>
  <c r="H98" i="2" s="1"/>
  <c r="F97" i="2"/>
  <c r="E97" i="2" s="1"/>
  <c r="D97" i="2" s="1"/>
  <c r="H97" i="2" s="1"/>
  <c r="F96" i="2"/>
  <c r="E96" i="2" s="1"/>
  <c r="D96" i="2" s="1"/>
  <c r="H96" i="2" s="1"/>
  <c r="F95" i="2"/>
  <c r="E95" i="2" s="1"/>
  <c r="D95" i="2" s="1"/>
  <c r="H95" i="2" s="1"/>
  <c r="F94" i="2"/>
  <c r="E94" i="2" s="1"/>
  <c r="D94" i="2" s="1"/>
  <c r="H94" i="2" s="1"/>
  <c r="F93" i="2"/>
  <c r="E93" i="2" s="1"/>
  <c r="D93" i="2" s="1"/>
  <c r="H93" i="2" s="1"/>
  <c r="F92" i="2"/>
  <c r="E92" i="2" s="1"/>
  <c r="D92" i="2" s="1"/>
  <c r="H92" i="2" s="1"/>
  <c r="F91" i="2"/>
  <c r="E91" i="2"/>
  <c r="D91" i="2" s="1"/>
  <c r="H91" i="2" s="1"/>
  <c r="F90" i="2"/>
  <c r="E90" i="2" s="1"/>
  <c r="D90" i="2" s="1"/>
  <c r="H90" i="2" s="1"/>
  <c r="F89" i="2"/>
  <c r="E89" i="2" s="1"/>
  <c r="D89" i="2" s="1"/>
  <c r="H89" i="2" s="1"/>
  <c r="F88" i="2"/>
  <c r="E88" i="2" s="1"/>
  <c r="D88" i="2" s="1"/>
  <c r="H88" i="2" s="1"/>
  <c r="F87" i="2"/>
  <c r="E87" i="2" s="1"/>
  <c r="D87" i="2" s="1"/>
  <c r="H87" i="2" s="1"/>
  <c r="F86" i="2"/>
  <c r="E86" i="2" s="1"/>
  <c r="D86" i="2" s="1"/>
  <c r="H86" i="2" s="1"/>
  <c r="F85" i="2"/>
  <c r="E85" i="2" s="1"/>
  <c r="F84" i="2" l="1"/>
  <c r="D85" i="2"/>
  <c r="D84" i="2" s="1"/>
  <c r="E84" i="2"/>
  <c r="H37" i="2"/>
  <c r="H38" i="2"/>
  <c r="H39" i="2"/>
  <c r="H65" i="2"/>
  <c r="H67" i="2"/>
  <c r="H68" i="2"/>
  <c r="H69" i="2"/>
  <c r="H70" i="2"/>
  <c r="H71" i="2"/>
  <c r="H72" i="2"/>
  <c r="H73" i="2"/>
  <c r="H74" i="2"/>
  <c r="H75" i="2"/>
  <c r="H76" i="2"/>
  <c r="H77" i="2"/>
  <c r="H78" i="2"/>
  <c r="H79" i="2"/>
  <c r="H80" i="2"/>
  <c r="H81" i="2"/>
  <c r="H82" i="2"/>
  <c r="H83" i="2"/>
  <c r="E5" i="3"/>
  <c r="E6" i="3"/>
  <c r="C6" i="3"/>
  <c r="D6" i="3"/>
  <c r="D5" i="3" s="1"/>
  <c r="N14" i="3"/>
  <c r="N15" i="3"/>
  <c r="N16" i="3"/>
  <c r="H85" i="2" l="1"/>
  <c r="H84" i="2" s="1"/>
  <c r="D30" i="2"/>
  <c r="D19" i="2"/>
  <c r="D29" i="2"/>
  <c r="I84" i="2" l="1"/>
  <c r="J18" i="3"/>
  <c r="M12" i="3" l="1"/>
  <c r="G9" i="2" l="1"/>
  <c r="D36" i="2"/>
  <c r="C134" i="2"/>
  <c r="C9" i="2" l="1"/>
  <c r="F6" i="3" s="1"/>
  <c r="F134" i="2" l="1"/>
  <c r="K16" i="3"/>
  <c r="K15" i="3"/>
  <c r="K14" i="3"/>
  <c r="I12" i="3"/>
  <c r="H12" i="3"/>
  <c r="G12" i="3"/>
  <c r="K11" i="3"/>
  <c r="J11" i="3"/>
  <c r="K10" i="3"/>
  <c r="J10" i="3"/>
  <c r="K9" i="3"/>
  <c r="J9" i="3"/>
  <c r="K8" i="3"/>
  <c r="J8" i="3"/>
  <c r="N8" i="3" s="1"/>
  <c r="K7" i="3"/>
  <c r="J7" i="3"/>
  <c r="I6" i="3"/>
  <c r="H6" i="3"/>
  <c r="G6" i="3"/>
  <c r="H5" i="3"/>
  <c r="G5" i="3" l="1"/>
  <c r="I5" i="3"/>
  <c r="N7" i="3"/>
  <c r="N9" i="3"/>
  <c r="N10" i="3"/>
  <c r="N11" i="3"/>
  <c r="M6" i="3"/>
  <c r="M5" i="3" s="1"/>
  <c r="J32" i="3" s="1"/>
  <c r="F18" i="3" l="1"/>
  <c r="L18" i="3" l="1"/>
  <c r="K18" i="3" s="1"/>
  <c r="N18" i="3" l="1"/>
  <c r="E212" i="2"/>
  <c r="D212" i="2" s="1"/>
  <c r="H212" i="2" s="1"/>
  <c r="E211" i="2"/>
  <c r="D211" i="2" s="1"/>
  <c r="H211" i="2" s="1"/>
  <c r="E210" i="2"/>
  <c r="D210" i="2" s="1"/>
  <c r="H210" i="2" s="1"/>
  <c r="F209" i="2"/>
  <c r="C209" i="2"/>
  <c r="E208" i="2"/>
  <c r="D208" i="2" s="1"/>
  <c r="H208" i="2" s="1"/>
  <c r="E207" i="2"/>
  <c r="D207" i="2" s="1"/>
  <c r="H207" i="2" s="1"/>
  <c r="E206" i="2"/>
  <c r="D206" i="2" s="1"/>
  <c r="H206" i="2" s="1"/>
  <c r="E205" i="2"/>
  <c r="D205" i="2" s="1"/>
  <c r="H205" i="2" s="1"/>
  <c r="E204" i="2"/>
  <c r="D204" i="2" s="1"/>
  <c r="H204" i="2" s="1"/>
  <c r="E203" i="2"/>
  <c r="D203" i="2" s="1"/>
  <c r="H203" i="2" s="1"/>
  <c r="E202" i="2"/>
  <c r="D202" i="2" s="1"/>
  <c r="H202" i="2" s="1"/>
  <c r="E201" i="2"/>
  <c r="D201" i="2" s="1"/>
  <c r="H201" i="2" s="1"/>
  <c r="E200" i="2"/>
  <c r="D200" i="2" s="1"/>
  <c r="H200" i="2" s="1"/>
  <c r="E199" i="2"/>
  <c r="E198" i="2"/>
  <c r="D198" i="2" s="1"/>
  <c r="H198" i="2" s="1"/>
  <c r="E197" i="2"/>
  <c r="D197" i="2" s="1"/>
  <c r="H197" i="2" s="1"/>
  <c r="G196" i="2"/>
  <c r="G195" i="2" s="1"/>
  <c r="F196" i="2"/>
  <c r="C196" i="2"/>
  <c r="E209" i="2" l="1"/>
  <c r="D209" i="2" s="1"/>
  <c r="H209" i="2" s="1"/>
  <c r="C195" i="2"/>
  <c r="F17" i="3" s="1"/>
  <c r="F195" i="2"/>
  <c r="L17" i="3" s="1"/>
  <c r="K17" i="3" s="1"/>
  <c r="E196" i="2"/>
  <c r="D199" i="2"/>
  <c r="D196" i="2" l="1"/>
  <c r="H199" i="2"/>
  <c r="E195" i="2"/>
  <c r="E131" i="2"/>
  <c r="E132" i="2"/>
  <c r="E133" i="2"/>
  <c r="E134" i="2"/>
  <c r="E135" i="2"/>
  <c r="E136" i="2"/>
  <c r="E138" i="2"/>
  <c r="E139" i="2"/>
  <c r="E140" i="2"/>
  <c r="E141" i="2"/>
  <c r="E143" i="2"/>
  <c r="E144" i="2"/>
  <c r="E145" i="2"/>
  <c r="E146" i="2"/>
  <c r="E147" i="2"/>
  <c r="E148" i="2"/>
  <c r="E149" i="2"/>
  <c r="E150" i="2"/>
  <c r="E151" i="2"/>
  <c r="E152" i="2"/>
  <c r="E153" i="2"/>
  <c r="E154" i="2"/>
  <c r="E155" i="2"/>
  <c r="E156" i="2"/>
  <c r="E157" i="2"/>
  <c r="E158" i="2"/>
  <c r="E159" i="2"/>
  <c r="E160" i="2"/>
  <c r="E161" i="2"/>
  <c r="E162" i="2"/>
  <c r="E163" i="2"/>
  <c r="E164" i="2"/>
  <c r="E165" i="2"/>
  <c r="E166" i="2"/>
  <c r="E167" i="2"/>
  <c r="E168" i="2"/>
  <c r="E169" i="2"/>
  <c r="E170" i="2"/>
  <c r="E171" i="2"/>
  <c r="E172" i="2"/>
  <c r="E173" i="2"/>
  <c r="E174" i="2"/>
  <c r="E175" i="2"/>
  <c r="E176" i="2"/>
  <c r="E177" i="2"/>
  <c r="E178" i="2"/>
  <c r="E179" i="2"/>
  <c r="E180" i="2"/>
  <c r="E181" i="2"/>
  <c r="E182" i="2"/>
  <c r="E183" i="2"/>
  <c r="E184" i="2"/>
  <c r="E130" i="2"/>
  <c r="G129" i="2"/>
  <c r="C183" i="2"/>
  <c r="D195" i="2" l="1"/>
  <c r="H196" i="2"/>
  <c r="D130" i="2"/>
  <c r="H130" i="2" s="1"/>
  <c r="C185" i="2"/>
  <c r="F22" i="3" s="1"/>
  <c r="F185" i="2"/>
  <c r="L22" i="3" s="1"/>
  <c r="K22" i="3" s="1"/>
  <c r="G185" i="2"/>
  <c r="I195" i="2" l="1"/>
  <c r="H195" i="2"/>
  <c r="J17" i="3"/>
  <c r="N17" i="3" s="1"/>
  <c r="G66" i="2"/>
  <c r="D66" i="2"/>
  <c r="E66" i="2"/>
  <c r="F66" i="2"/>
  <c r="L23" i="3" s="1"/>
  <c r="K23" i="3" s="1"/>
  <c r="C66" i="2"/>
  <c r="F23" i="3" s="1"/>
  <c r="J23" i="3" l="1"/>
  <c r="N23" i="3" s="1"/>
  <c r="H66" i="2"/>
  <c r="I66" i="2"/>
  <c r="F53" i="2"/>
  <c r="L21" i="3" s="1"/>
  <c r="K21" i="3" s="1"/>
  <c r="G53" i="2"/>
  <c r="C53" i="2"/>
  <c r="F21" i="3" s="1"/>
  <c r="J13" i="3" l="1"/>
  <c r="D131" i="2"/>
  <c r="H131" i="2" s="1"/>
  <c r="D132" i="2"/>
  <c r="H132" i="2" s="1"/>
  <c r="D134" i="2"/>
  <c r="H134" i="2" s="1"/>
  <c r="D135" i="2"/>
  <c r="H135" i="2" s="1"/>
  <c r="D136" i="2"/>
  <c r="H136" i="2" s="1"/>
  <c r="F137" i="2"/>
  <c r="D138" i="2"/>
  <c r="H138" i="2" s="1"/>
  <c r="D139" i="2"/>
  <c r="H139" i="2" s="1"/>
  <c r="D140" i="2"/>
  <c r="H140" i="2" s="1"/>
  <c r="C141" i="2"/>
  <c r="D141" i="2"/>
  <c r="H141" i="2" s="1"/>
  <c r="F142" i="2"/>
  <c r="D143" i="2"/>
  <c r="H143" i="2" s="1"/>
  <c r="D144" i="2"/>
  <c r="H144" i="2" s="1"/>
  <c r="D145" i="2"/>
  <c r="H145" i="2" s="1"/>
  <c r="D146" i="2"/>
  <c r="H146" i="2" s="1"/>
  <c r="D147" i="2"/>
  <c r="H147" i="2" s="1"/>
  <c r="D148" i="2"/>
  <c r="H148" i="2" s="1"/>
  <c r="D149" i="2"/>
  <c r="H149" i="2" s="1"/>
  <c r="D150" i="2"/>
  <c r="H150" i="2" s="1"/>
  <c r="D152" i="2"/>
  <c r="H152" i="2" s="1"/>
  <c r="D153" i="2"/>
  <c r="H153" i="2" s="1"/>
  <c r="D154" i="2"/>
  <c r="H154" i="2" s="1"/>
  <c r="D156" i="2"/>
  <c r="H156" i="2" s="1"/>
  <c r="D157" i="2"/>
  <c r="H157" i="2" s="1"/>
  <c r="D158" i="2"/>
  <c r="H158" i="2" s="1"/>
  <c r="D159" i="2"/>
  <c r="D160" i="2"/>
  <c r="D161" i="2"/>
  <c r="D162" i="2"/>
  <c r="H162" i="2" s="1"/>
  <c r="D163" i="2"/>
  <c r="D164" i="2"/>
  <c r="D165" i="2"/>
  <c r="H165" i="2" s="1"/>
  <c r="D166" i="2"/>
  <c r="H166" i="2" s="1"/>
  <c r="D167" i="2"/>
  <c r="H167" i="2" s="1"/>
  <c r="D169" i="2"/>
  <c r="H169" i="2" s="1"/>
  <c r="D170" i="2"/>
  <c r="H170" i="2" s="1"/>
  <c r="D171" i="2"/>
  <c r="H171" i="2" s="1"/>
  <c r="D172" i="2"/>
  <c r="H172" i="2" s="1"/>
  <c r="D173" i="2"/>
  <c r="H173" i="2" s="1"/>
  <c r="D174" i="2"/>
  <c r="H174" i="2" s="1"/>
  <c r="D175" i="2"/>
  <c r="H175" i="2" s="1"/>
  <c r="D176" i="2"/>
  <c r="H176" i="2" s="1"/>
  <c r="D177" i="2"/>
  <c r="H177" i="2" s="1"/>
  <c r="D178" i="2"/>
  <c r="H178" i="2" s="1"/>
  <c r="D179" i="2"/>
  <c r="H179" i="2" s="1"/>
  <c r="D180" i="2"/>
  <c r="H180" i="2" s="1"/>
  <c r="D181" i="2"/>
  <c r="H181" i="2" s="1"/>
  <c r="D182" i="2"/>
  <c r="H182" i="2" s="1"/>
  <c r="D183" i="2"/>
  <c r="H183" i="2" s="1"/>
  <c r="D184" i="2"/>
  <c r="H184" i="2" s="1"/>
  <c r="F129" i="2" l="1"/>
  <c r="L20" i="3" s="1"/>
  <c r="E137" i="2"/>
  <c r="D137" i="2" s="1"/>
  <c r="H137" i="2" s="1"/>
  <c r="E142" i="2"/>
  <c r="D142" i="2" s="1"/>
  <c r="H142" i="2" s="1"/>
  <c r="C159" i="2"/>
  <c r="H159" i="2" s="1"/>
  <c r="C164" i="2"/>
  <c r="H164" i="2" s="1"/>
  <c r="C163" i="2"/>
  <c r="H163" i="2" s="1"/>
  <c r="C160" i="2"/>
  <c r="H160" i="2" s="1"/>
  <c r="C161" i="2"/>
  <c r="H161" i="2" s="1"/>
  <c r="D168" i="2"/>
  <c r="H168" i="2" s="1"/>
  <c r="D133" i="2"/>
  <c r="H133" i="2" s="1"/>
  <c r="D155" i="2"/>
  <c r="H155" i="2" s="1"/>
  <c r="D151" i="2"/>
  <c r="H151" i="2" s="1"/>
  <c r="K20" i="3" l="1"/>
  <c r="E129" i="2"/>
  <c r="D129" i="2"/>
  <c r="C129" i="2"/>
  <c r="F20" i="3" s="1"/>
  <c r="D54" i="2"/>
  <c r="H54" i="2" s="1"/>
  <c r="E54" i="2"/>
  <c r="D55" i="2"/>
  <c r="E55" i="2"/>
  <c r="D56" i="2"/>
  <c r="H56" i="2" s="1"/>
  <c r="E56" i="2"/>
  <c r="D57" i="2"/>
  <c r="H57" i="2" s="1"/>
  <c r="E57" i="2"/>
  <c r="D58" i="2"/>
  <c r="H58" i="2" s="1"/>
  <c r="E58" i="2"/>
  <c r="D59" i="2"/>
  <c r="H59" i="2" s="1"/>
  <c r="E59" i="2"/>
  <c r="D60" i="2"/>
  <c r="H60" i="2" s="1"/>
  <c r="E60" i="2"/>
  <c r="D61" i="2"/>
  <c r="H61" i="2" s="1"/>
  <c r="E61" i="2"/>
  <c r="D62" i="2"/>
  <c r="H62" i="2" s="1"/>
  <c r="E62" i="2"/>
  <c r="D63" i="2"/>
  <c r="H63" i="2" s="1"/>
  <c r="E63" i="2"/>
  <c r="D64" i="2"/>
  <c r="H64" i="2" s="1"/>
  <c r="E64" i="2"/>
  <c r="J20" i="3" l="1"/>
  <c r="N20" i="3" s="1"/>
  <c r="H129" i="2"/>
  <c r="I129" i="2"/>
  <c r="D53" i="2"/>
  <c r="H55" i="2"/>
  <c r="E53" i="2"/>
  <c r="L13" i="3"/>
  <c r="H53" i="2" l="1"/>
  <c r="I53" i="2"/>
  <c r="J21" i="3"/>
  <c r="N21" i="3" s="1"/>
  <c r="K13" i="3"/>
  <c r="E194" i="2"/>
  <c r="D194" i="2" s="1"/>
  <c r="H194" i="2" s="1"/>
  <c r="E193" i="2"/>
  <c r="D193" i="2" s="1"/>
  <c r="H193" i="2" s="1"/>
  <c r="E192" i="2"/>
  <c r="D192" i="2" s="1"/>
  <c r="H192" i="2" s="1"/>
  <c r="E191" i="2"/>
  <c r="D191" i="2" s="1"/>
  <c r="H191" i="2" s="1"/>
  <c r="E190" i="2"/>
  <c r="D190" i="2" s="1"/>
  <c r="H190" i="2" s="1"/>
  <c r="E189" i="2"/>
  <c r="D189" i="2" s="1"/>
  <c r="H189" i="2" s="1"/>
  <c r="E188" i="2"/>
  <c r="D188" i="2" s="1"/>
  <c r="H188" i="2" s="1"/>
  <c r="E187" i="2"/>
  <c r="D187" i="2" s="1"/>
  <c r="H187" i="2" s="1"/>
  <c r="E186" i="2"/>
  <c r="D186" i="2" l="1"/>
  <c r="H186" i="2" s="1"/>
  <c r="E185" i="2"/>
  <c r="D185" i="2" l="1"/>
  <c r="H185" i="2" l="1"/>
  <c r="I185" i="2"/>
  <c r="D35" i="2"/>
  <c r="J22" i="3"/>
  <c r="N22" i="3" s="1"/>
  <c r="E39" i="2" l="1"/>
  <c r="E38" i="2"/>
  <c r="E37" i="2"/>
  <c r="G36" i="2"/>
  <c r="G35" i="2" s="1"/>
  <c r="F36" i="2"/>
  <c r="C36" i="2"/>
  <c r="F19" i="3" l="1"/>
  <c r="H36" i="2"/>
  <c r="I36" i="2"/>
  <c r="J19" i="3"/>
  <c r="J12" i="3" s="1"/>
  <c r="F35" i="2"/>
  <c r="L19" i="3"/>
  <c r="E36" i="2"/>
  <c r="E35" i="2" s="1"/>
  <c r="N19" i="3" l="1"/>
  <c r="K19" i="3"/>
  <c r="K12" i="3" s="1"/>
  <c r="L12" i="3"/>
  <c r="E29" i="2"/>
  <c r="E30" i="2"/>
  <c r="E11" i="2" l="1"/>
  <c r="D11" i="2" s="1"/>
  <c r="E12" i="2"/>
  <c r="D12" i="2" s="1"/>
  <c r="E13" i="2"/>
  <c r="D13" i="2" s="1"/>
  <c r="E14" i="2"/>
  <c r="D14" i="2" s="1"/>
  <c r="E15" i="2"/>
  <c r="D15" i="2" s="1"/>
  <c r="E16" i="2"/>
  <c r="D16" i="2" s="1"/>
  <c r="E17" i="2"/>
  <c r="D17" i="2" s="1"/>
  <c r="E18" i="2"/>
  <c r="D18" i="2" s="1"/>
  <c r="E20" i="2"/>
  <c r="D20" i="2" s="1"/>
  <c r="E21" i="2"/>
  <c r="D21" i="2" s="1"/>
  <c r="E22" i="2"/>
  <c r="D22" i="2" s="1"/>
  <c r="E23" i="2"/>
  <c r="D23" i="2" s="1"/>
  <c r="E24" i="2"/>
  <c r="D24" i="2" s="1"/>
  <c r="E25" i="2"/>
  <c r="D25" i="2" s="1"/>
  <c r="E26" i="2"/>
  <c r="D26" i="2" s="1"/>
  <c r="E27" i="2"/>
  <c r="D27" i="2" s="1"/>
  <c r="E28" i="2"/>
  <c r="D28" i="2" s="1"/>
  <c r="H28" i="2" s="1"/>
  <c r="E32" i="2"/>
  <c r="D32" i="2" s="1"/>
  <c r="E33" i="2"/>
  <c r="D33" i="2" s="1"/>
  <c r="E34" i="2"/>
  <c r="D34" i="2" s="1"/>
  <c r="E10" i="2"/>
  <c r="D10" i="2" s="1"/>
  <c r="F31" i="2" l="1"/>
  <c r="F9" i="2" s="1"/>
  <c r="L6" i="3" s="1"/>
  <c r="L5" i="3" s="1"/>
  <c r="J31" i="3" s="1"/>
  <c r="I16" i="2" l="1"/>
  <c r="F8" i="2"/>
  <c r="E31" i="2"/>
  <c r="D31" i="2" s="1"/>
  <c r="D9" i="2" s="1"/>
  <c r="H9" i="2" l="1"/>
  <c r="D8" i="2"/>
  <c r="J29" i="3"/>
  <c r="G8" i="2"/>
  <c r="E19" i="2"/>
  <c r="E9" i="2" s="1"/>
  <c r="E8" i="2" s="1"/>
  <c r="N6" i="3" l="1"/>
  <c r="J6" i="3"/>
  <c r="I23" i="2" l="1"/>
  <c r="J5" i="3"/>
  <c r="H52" i="2" l="1"/>
  <c r="H40" i="2" s="1"/>
  <c r="H35" i="2" s="1"/>
  <c r="C40" i="2"/>
  <c r="I40" i="2" s="1"/>
  <c r="I35" i="2" s="1"/>
  <c r="F13" i="3" l="1"/>
  <c r="F12" i="3" s="1"/>
  <c r="J30" i="3" s="1"/>
  <c r="F5" i="3"/>
  <c r="J25" i="3" s="1"/>
  <c r="C35" i="2"/>
  <c r="C8" i="2" s="1"/>
  <c r="H8" i="2" s="1"/>
  <c r="N12" i="3" l="1"/>
  <c r="N5" i="3" s="1"/>
  <c r="J33" i="3" s="1"/>
  <c r="N13" i="3"/>
</calcChain>
</file>

<file path=xl/sharedStrings.xml><?xml version="1.0" encoding="utf-8"?>
<sst xmlns="http://schemas.openxmlformats.org/spreadsheetml/2006/main" count="354" uniqueCount="307">
  <si>
    <t>TỔNG CỘNG</t>
  </si>
  <si>
    <t>Gia cố khẩn cấp sạt lở bờ bao sông Ông Me (từ hộ bà 6 Song đến hộ Nguyễn Văn Lợi thuộc đoạn từ bãi vật liệu xây dựng Đức Phú đến giáp sông Long Hồ)</t>
  </si>
  <si>
    <t>Gia cố khẩn cấp sạt lở bờ bao sông Cái Đôi Lớn (từ hộ ông Lê văn B đến hộ bà Lê Thị Hồng thuộc đoạn từ cầu cái Đôi đến giáp Sông Tiền)</t>
  </si>
  <si>
    <t>Gia cố khẩn cấp sạt lở bờ bao Cồn Sừng, ấp Mỹ Thới 2, xã Mỹ Hòa, thị xã Bình Minh (đoạn Từ hộ Lê Hoàng Ân đến đập Đuôi Cá)</t>
  </si>
  <si>
    <t>Nạo vét đắp bờ bao rạch An Hòa đoạn từ cầu rạch An Hòa đến giáp ranh xã Ngãi tứ và xã Bình Ninh, huyện Tam Bình</t>
  </si>
  <si>
    <t>Sửa chữa bờ bao Cồn Sừng - đoạn từ cầu Rạch Tranh đến Vàm sông Hậu, ấp Mỹ Thới 2, xã Mỹ Hòa, thị xã Bình Minh</t>
  </si>
  <si>
    <t>Sửa chữa cống Tư Ty, xã Trung Ngãi, huyện Vũng Liêm</t>
  </si>
  <si>
    <t>Gia cố khẩn cấp sạt lở bờ bao kênh Xã Hời (đoạn giáp kè rọ đá đến cầu Cây Me thuộc đoạn từ cầu Nhà máy nước đến cầu cây Me)</t>
  </si>
  <si>
    <t>Gia cố khẩn cấp sạt lở bờ bao kênh Hai Quí, , ấp Thành Phú, xã Thành Lợi, huyện Bình Tân (đoạn giáp kè Thành Lợi đến hộ Nguyễn Thanh Dũ)</t>
  </si>
  <si>
    <t>Sửa chữa bờ sông Vũng Liêm (đoạn từ Rạch Đoan đến hộ Ông Huỳnh Văn Tiến)</t>
  </si>
  <si>
    <t>Sửa chữa đê bao kênh Truyền Giồng, xã Vĩnh Xuân, huyện Trà Ôn</t>
  </si>
  <si>
    <t>Sửa chữa khẩn cấp bờ bao Kênh Xáng - đoạn từ hộ Huỳnh Văn Quý đến đập Ông Thông, ấp Long Thạnh, xã Lục Sỹ Thành, huyện Trà Ôn</t>
  </si>
  <si>
    <t>Sửa chữa bờ bao ấp Ngã Cái từ cầu Ngã Tắc đến cầu Ngã Cái</t>
  </si>
  <si>
    <t>Sửa chữa kênh Ba Khương - từ kênh Sầy Đồn đến kênh Tư Ty</t>
  </si>
  <si>
    <t>Sửa chữa cống Nàng Âm</t>
  </si>
  <si>
    <t>Sửa chữa đê bao kênh Hàn Thẻ - Lung Lớn, xã Thạnh Quới, huyện Long Hồ, tỉnh Vĩnh Long</t>
  </si>
  <si>
    <t>Sửa chữa đê bao sông Cái Kè - Phú Hội, xã An Phước, huyện Mang Thít, tỉnh Vĩnh Long</t>
  </si>
  <si>
    <t>Sửa chữa hệ thống thủy lợi kênh Chà Và khu vực thị xã Bình Minh và huyện Tam Bình, tỉnh Vĩnh Long</t>
  </si>
  <si>
    <t>Hệ thống thủy lợi phục vụ xây dựng NTM xã Loan Mỹ, huyện Tam Bình</t>
  </si>
  <si>
    <t>Sửa chữa Hệ thống thủy lợi Nam Trà Ngoa, huyện Trà Ôn</t>
  </si>
  <si>
    <t>Sửa chữa đê bao dọc Sông Cổ chiên, xã Thanh Bình-Quới thiện</t>
  </si>
  <si>
    <t>Hạ tầng phục vụ sản xuất nông nghiệp khu vực xã Tân Hưng, Tân Lược - Tân An Thạnh - Tân Quới - Tân Thành, huyện Bình Tân</t>
  </si>
  <si>
    <t xml:space="preserve">Hạ tầng phục vụ sản xuất nông nghiệp khu vực xã Bình Ninh, Ngãi Tứ, Loan Mỹ, huyện Tam Bình </t>
  </si>
  <si>
    <t>Sửa chửa cống đập Đìa Muống, Vườn Cò, Ba So, Mười Xoài, xã Mỹ Lộc, huyện Tam Bình, tỉnh Vĩnh Long</t>
  </si>
  <si>
    <t>Nạo vét bờ bao kênh 25-kênh 50-kênh Lộ Quẹo-kênh Rạch Đôn-kênh Ông Bổn, xã Hiếu Nghĩa, Trung Thành</t>
  </si>
  <si>
    <t>Sửa chửa đê bao sông Mang Thít, xã Hòa Thạnh, Hòa Hiệp, huyện Tam Bình</t>
  </si>
  <si>
    <t>STT</t>
  </si>
  <si>
    <t>Danh mục công trình</t>
  </si>
  <si>
    <t>Khối lượng thực hiện</t>
  </si>
  <si>
    <t>Tổng cộng</t>
  </si>
  <si>
    <t>Tiếp tục giải ngân</t>
  </si>
  <si>
    <t>5=6+7</t>
  </si>
  <si>
    <t>Giá trị giải ngân</t>
  </si>
  <si>
    <t>Sở Nông nghiệp &amp; Môi trường (do Sở quản lý thực hiện)</t>
  </si>
  <si>
    <t>A</t>
  </si>
  <si>
    <t>QUYẾT TOÁN KINH PHÍ HỖ TRỢ SỬ DỤNG SẢN PHẨM, DỊCH VỤ CÔNG ÍCH THỦY LỢI NĂM 2024</t>
  </si>
  <si>
    <t>B</t>
  </si>
  <si>
    <t>UBND HUYỆN/THỊ XÃ/ THÀNH PHỐ QUẢN LÝ</t>
  </si>
  <si>
    <t>I</t>
  </si>
  <si>
    <t>THÀNH PHỐ VĨNH LONG</t>
  </si>
  <si>
    <t xml:space="preserve">Gia cố cừ tràm chiến dịch mùa khô </t>
  </si>
  <si>
    <t>Nạo vét rạch Cái Đôi cạn, khóm Tân Hưng, phường Tân Hòa</t>
  </si>
  <si>
    <t>Nạo vét rạch tổ 6, 7 khóm Tân An, phường Tân Hội</t>
  </si>
  <si>
    <t>II</t>
  </si>
  <si>
    <t>THỊ XÃ BÌNH MINH</t>
  </si>
  <si>
    <t>Nạo vét kênh cặp lề phải đường Đông Bình-Đông Thạnh (từ cổng chào xã Đông Thạnh đến nhà gần ngã tư cầu qua chợ)</t>
  </si>
  <si>
    <t>Nâng cấp bờ bao rạch Cái tràm ấp Mỹ an xã Mỹ Hòa</t>
  </si>
  <si>
    <t>Gia cố chống tràn bờ bao kênh Bờ Đai, ấp Đông Hưng 1, xã Đông Thành</t>
  </si>
  <si>
    <t>Gia cố chống tràn bờ bao ấp Đông Thạnh B - Đông Thạnh C, xã Đông Thạnh</t>
  </si>
  <si>
    <t>Gia cố chống tràn Bờ bao kênh Bờ Đai, ấp Đông Hậu - Đông Lợi, xã Đông Bình</t>
  </si>
  <si>
    <t>Sửa chữa đập Cô Trung, chống tràn hai bên bờ ấp Mỹ Hưng 1, xã Mỹ Hòa</t>
  </si>
  <si>
    <t>Gia cố sạt lở bờ bao sông Đông Thành, điểm trước nhà ông Bùi Văn Chiến, ấp Đông Hòa 1, xã Đông Thành</t>
  </si>
  <si>
    <t>Gia cố sạt lở bờ bao sông Đông Thành, điểm trước nhà ông Nguyễn Văn Gìn, ấp Đông Hưng 3, xã Đông Thành</t>
  </si>
  <si>
    <t>Bảo dưỡng sửa chử nạo vét kênh Đạo Chuối, khóm Đông Thuận, phường Đông Thuận</t>
  </si>
  <si>
    <t>Bảo dưỡng sửa chử nạo vét kênh Năm Tân, khóm Đông Đông An, phường Đông Thuận</t>
  </si>
  <si>
    <t>III</t>
  </si>
  <si>
    <t>HUYỆN MANG THÍT</t>
  </si>
  <si>
    <t xml:space="preserve">Sửa chữa đê bao ấp An Hòa (đoạn từ ) xã Mỹ An </t>
  </si>
  <si>
    <t>Sửa chữa đê bao ấp Phước Thới (đoạn từ cầu Dừa đến hộ Huỳnh văn Mai)</t>
  </si>
  <si>
    <t>Nạo vét, kết hợp đắp bờ bao kênh thủy lợi nội đồng ấp Phú Thạnh A, xã Nhơn Phú</t>
  </si>
  <si>
    <t>Nạo vét, kết hợp đắp bờ bao kênh thủy lợi nội đồng Ba Cai - Út Vậy, xã Bình Phước</t>
  </si>
  <si>
    <t>Nạo vét, đắp bờ bao kênh thủy lợi nội đồng ấp Tân Phong 1- Tân Phong 2</t>
  </si>
  <si>
    <t>Nạo vét, kết hợp đắp bờ bao kênh thủy lợi nội đồng ấp Vườn Cò - Bình Hòa 2, xã Hoà Tịnh</t>
  </si>
  <si>
    <t>Nạo vét, kết hợp đắp bờ bao kênh thủy lợi nội đồng ấp Thủy Thuận - Định Thới A - Định Thới B, xã An Phước</t>
  </si>
  <si>
    <t>Gia cố sạt lở đê bao đoạn Bà Kim Anh, ấp Bình Tịnh A, xã Hòa Tịnh</t>
  </si>
  <si>
    <t>Gia cố sạt lở đê bao đoạn Tám Thủ, ấp Hòa Mỹ 1, xã Mỹ An</t>
  </si>
  <si>
    <t>Gia cố sạt lở đê bao cầu Sông Lung đến Miếu Bà (đoạn ông Thái Thành Thông)</t>
  </si>
  <si>
    <t>Sửa chữa, gia cố sạt lở đê bao sông Cái Nứa (đoạn cầu Rạch Đình)</t>
  </si>
  <si>
    <t>1</t>
  </si>
  <si>
    <t>Bảo dưỡng, sửa chữa đoạn bờ bao sạt lở kênh Lồng Ống</t>
  </si>
  <si>
    <t>2</t>
  </si>
  <si>
    <t>Bảo dưỡng, sửa chữa đoạn bờ bao sạt lở kênh Ông Ban</t>
  </si>
  <si>
    <t>3</t>
  </si>
  <si>
    <t>Bảo dưỡng, sửa chữa bờ bao kênh Mương 1</t>
  </si>
  <si>
    <t>4</t>
  </si>
  <si>
    <t>Bảo dưỡng, sửa chữa bờ bao kênh Mương 2</t>
  </si>
  <si>
    <t>5</t>
  </si>
  <si>
    <t>Bảo dưỡng, sửa chữa bờ bao kênh Hai Lưới</t>
  </si>
  <si>
    <t>6</t>
  </si>
  <si>
    <t>Bảo dưỡng, sửa chữa bờ bao kênh Bờ Đai</t>
  </si>
  <si>
    <t>7</t>
  </si>
  <si>
    <t>Bảo dưỡng, sửa chữa các tuyến bờ bao: kênh Sáu Bằng, kênh Tư Hải, kênh Sáu Luyến</t>
  </si>
  <si>
    <t>8</t>
  </si>
  <si>
    <t>Bảo dưỡng, sửa chữa, nạo vét các tuyến kênh: kênh Rạch Chanh, kênh Sáu Thêm</t>
  </si>
  <si>
    <t>9</t>
  </si>
  <si>
    <t>Bảo dưỡng, sửa chữa bờ bao sông Sép</t>
  </si>
  <si>
    <t>10</t>
  </si>
  <si>
    <t>Bảo dưỡng, sửa chữa đoạn bờ bao kênh Xáng</t>
  </si>
  <si>
    <t>11</t>
  </si>
  <si>
    <t>Bảo dưỡng, sửa chữa, nạo vét nhánh kênh Bờ Khóm</t>
  </si>
  <si>
    <t>12</t>
  </si>
  <si>
    <t>Bảo dưỡng, sửa chữa đoạn bờ bao sạt lở kênh Mười Thới</t>
  </si>
  <si>
    <t>13</t>
  </si>
  <si>
    <t>Bảo dưỡng, sửa chữa các đoạn bờ bao sạt lở kênh Xẻo Lá</t>
  </si>
  <si>
    <t>14</t>
  </si>
  <si>
    <t>Bảo dưỡng, sửa chữa các đoạn bờ bao sạt lở sông Mỹ Thuận</t>
  </si>
  <si>
    <t>15</t>
  </si>
  <si>
    <t>Bảo dưỡng, sửa chữa các đoạn bờ bao sạt lở: kênh Mới, kênh Săn Máu, kênh Hai Quý</t>
  </si>
  <si>
    <t>16</t>
  </si>
  <si>
    <t>Bảo dưỡng, sửa chữa bờ bao tuyến dân cư vùng lũ xã Thành Trung</t>
  </si>
  <si>
    <t>IV</t>
  </si>
  <si>
    <t>HUYỆN VŨNG LIÊM</t>
  </si>
  <si>
    <t>01</t>
  </si>
  <si>
    <t>Sửa chữa kênh Năm Sự - Sài Gòn, xã Hiếu Phụng, xã Trung Hiếu, xã Hiếu Thuận</t>
  </si>
  <si>
    <t>0</t>
  </si>
  <si>
    <t>02</t>
  </si>
  <si>
    <t>Sửa chữa kênh Gò Dương - Tư Thành, xã Trung Hiếu và xã Trung An</t>
  </si>
  <si>
    <t>03</t>
  </si>
  <si>
    <t>Sửa chữa kênh Xã Lục - Cầu Đình, xã Trung Hiếu và xã Trung Thành</t>
  </si>
  <si>
    <t>04</t>
  </si>
  <si>
    <t>Sửa chữa kênh Đập Cát Nhỏ - Ba Liêm, xã Hiếu Thuận</t>
  </si>
  <si>
    <t>05</t>
  </si>
  <si>
    <t>Sửa chữa kênh dọc tỉnh lộ 907, xã Hiếu Nghĩa</t>
  </si>
  <si>
    <t>06</t>
  </si>
  <si>
    <t>Sửa chữa 13 đoạn sạt lở đê bao Cả Chuối, xã Trung Thành Đông</t>
  </si>
  <si>
    <t>07</t>
  </si>
  <si>
    <t>Sửa chữa 03 cửa cống hở (cống 25 - cống 50 - cống Rạch Chim) xã Hiếu Nghĩa và xã Trung Chánh</t>
  </si>
  <si>
    <t>08</t>
  </si>
  <si>
    <t>Sửa chữa đê bao ấp Thông Lưu (Dọc sông Pang Tra), xã Thanh Bình</t>
  </si>
  <si>
    <t>09</t>
  </si>
  <si>
    <t>Sửa chữa đê bao dọc kênh Thanh Lương, xã Thanh Bình</t>
  </si>
  <si>
    <t>Sửa chữa kênh Rạch Chim - kênh Ngã Cạy - kênh Trường Học - kênh Ba Thành, xã Thanh Bình</t>
  </si>
  <si>
    <t>Sửa chữa 03 mặt đập (Mười Kích - Bảy Xứng - Bảy Phước), xã Quới Thiện</t>
  </si>
  <si>
    <t>Sửa chữa 04 cửa cống hở (cống Bảy Hỵ - cống Tư Thành - cống Hai Rùa - cống Bào Xép), xã Trung Hiếu, xã Trung An, xã Tân An Luông</t>
  </si>
  <si>
    <t>Sửa chữa đê bao dọc sông Bưng Trường - sông Măng Thít, xã Hiếu Thuận và xã Tân An Luông</t>
  </si>
  <si>
    <t>17</t>
  </si>
  <si>
    <t>Sửa chữa đê bao dọc kênh Rạch Lá (bờ phải), xã Trung Thành Tây và xã Quới An</t>
  </si>
  <si>
    <t>18</t>
  </si>
  <si>
    <t>Sửa chữa đê bao ấp  ấp Thanh Tân, ấp Phước Bình, ấp Phước Thạnh</t>
  </si>
  <si>
    <t>19</t>
  </si>
  <si>
    <t>Sửa chữa, gia cố 08 đoạn sạt lở đê bao sông Vũng Liêm - Rạch Rô, xã Trung Chánh và xã Trung Hiệp</t>
  </si>
  <si>
    <t>20</t>
  </si>
  <si>
    <t>Sửa chữa đê bao dọc kênh Giồng Ké, ấp 8, xã Trung Ngãi</t>
  </si>
  <si>
    <t>21</t>
  </si>
  <si>
    <t>Sửa chữa kênh Tám Thìn - kênh Út Ký - kênh Tư Lang</t>
  </si>
  <si>
    <t>22</t>
  </si>
  <si>
    <t>Sửa chữa đê bao cồn Thanh Long (Đoạn Ông Điều Văn Vũ)</t>
  </si>
  <si>
    <t>23</t>
  </si>
  <si>
    <t>Sửa chữa sạt lở đê bao Cả Chuối (Đoạn nhà Bà Sở)</t>
  </si>
  <si>
    <t>HUYỆN TAM BÌNH</t>
  </si>
  <si>
    <t>V</t>
  </si>
  <si>
    <t>VII</t>
  </si>
  <si>
    <t>HUYỆN TRÀ ÔN</t>
  </si>
  <si>
    <t xml:space="preserve">Sửa chữa, nạo vét kênh Sáu Nữa - Bảy Trong - Năm Thắng - Tư Bốn </t>
  </si>
  <si>
    <t>Khắc phục sạt lở đê bao Tích Thiện, Thiện Mỹ, Lục Sĩ Thành</t>
  </si>
  <si>
    <t>Khắc phục sạt lở đê bao Thuận Thới, Nhơn Bình, Xuân Hiệp, Tân Mỹ, Trà Côn; Sửa chữa cửa cống Tư Hiểu; Sửa chữa cống ngầm kênh Hai Dịch</t>
  </si>
  <si>
    <t xml:space="preserve">Sửa chữa cửa cống Hai Thưng </t>
  </si>
  <si>
    <t>Sửa chữa, nạo vét kênh sau cống Bông Súng - Tư Ren</t>
  </si>
  <si>
    <t xml:space="preserve">Sửa chữa, nạo vét kênh Hai Doãn - Rạch Sóc - Tư Chôm </t>
  </si>
  <si>
    <t>Sửa chữa, nạo vét kênh Hai Thưng - Kênh Chùa, kênh Tư Tua xã Trà Côn; kênh Mương Củi thị trấn Trà Ôn</t>
  </si>
  <si>
    <t>Sửa chữa, nạo vét kênh Chín Thành -kênh SaRin xã Trà Côn</t>
  </si>
  <si>
    <t>Sửa chữa, nâng cấp đê bao Cầu Chữ Y - cầu Tám Sâm - Năm Bé xã Hòa Bình</t>
  </si>
  <si>
    <t>VIII</t>
  </si>
  <si>
    <t>HUYỆN LONG HỒ</t>
  </si>
  <si>
    <t>Nguồn vốn thủy lợi phí cấp bù</t>
  </si>
  <si>
    <t>Nạo vét kênh thủy lợi nội đồng xã An Bình</t>
  </si>
  <si>
    <t>Nạo vét kênh thủy lợi nội đồng xã Hòa Ninh, Bình Hòa Phước</t>
  </si>
  <si>
    <t>Sửa chữa  bờ bao Rạch Chòi và Nạo vét kênh thủy lợi nội đồng xã Long An</t>
  </si>
  <si>
    <t>Nạo vét kênh thủy lợi nội đồng xã Thanh Đức</t>
  </si>
  <si>
    <t>Nạo vét kênh thủy lợi nội đồng xã Tân Hạnh</t>
  </si>
  <si>
    <t>Nạo vét kênh thủy lợi nội đồng xã Lộc Hòa</t>
  </si>
  <si>
    <t>Nạo vét kênh thủy lợi nội đồng ấp Phước Lộc, Lộc Hưng, Hòa Hưng xã Hòa Phú</t>
  </si>
  <si>
    <t>Nạo vét kênh thủy lợi nội đồng xã Thạnh Quới</t>
  </si>
  <si>
    <t>Nạo vét kênh thủy lợi nội đồng xã Phú Quới</t>
  </si>
  <si>
    <t>Nạo vét kênh thủy lợi nội đồng xã Phú Đức, xã Phước Hậu</t>
  </si>
  <si>
    <t>Nạo vét kênh thủy lợi từ đập Cây Da đến nhà ông Lê Tấn Vững, ấp Hòa Quí, xã Hòa Ninh</t>
  </si>
  <si>
    <t>Gia cố sạt lở, di dời tuyến bờ bao dọc sông Cổ Chiên thuộc ấp An Hòa (tại vị trí đất của hộ bà Nguyễn Ngọc Yến), xã An Bình</t>
  </si>
  <si>
    <t>Nguồn vốn Sự nghiệp thủy lợi (Duy tu sửa chữa các công trình thủy lợi)</t>
  </si>
  <si>
    <t>Nạo vét kênh thủy lợi nội đồng xã Đồng Phú</t>
  </si>
  <si>
    <t>Gia cố sạt lở ấp Phú Mỹ 1, xã Đồng Phú</t>
  </si>
  <si>
    <t>Duy tu sửa chữa bờ bao, nạo vét kênh liên ấp 2, ấp 3, Thạnh An, Thạnh Trí, Thạnh Hiệp</t>
  </si>
  <si>
    <t>Duy tu sửa chữa bờ bao, nạo vét kênh Xẻo Xinh, 9 Ngạn, Thợ 10, 3 Tiếp, bờ bao Phú Hưng, Út Lộc, Kênh Ngang</t>
  </si>
  <si>
    <t>Duy tu sửa chữa bờ bao, nạo vét kênh Long Công, Ngã bát, Lung Đồng, Tư sở, Kênh Ngang, Cống Thuẩn, Hai Sổ</t>
  </si>
  <si>
    <t>Duy tu sửa chữa bờ bao, nạo vét kênh Lường Ghe, ấp 9, ấp 10, Cái Sơn, Mỹ Phú</t>
  </si>
  <si>
    <t>Duy tu sửa chữa bờ bao, nạo vét kênh Phú Sơn C, Ranh Phú Thạnh, , Phú Sơn B, Phú Mỹ</t>
  </si>
  <si>
    <t>Duy tu sửa chữa bờ bao, nạo vét  kênh Đông Hậu, An Phong, Ngã Cái</t>
  </si>
  <si>
    <t>Duy tu sửa chữa bờ bao, nạo vét kênh cần Súc, Ấp Giữa, Tổng Hưng, Đại Thọ</t>
  </si>
  <si>
    <t>Duy tu sửa chữa bờ bao, nạo vét kênh liên Ấp Tường Nhơn, Tường Nhơn B</t>
  </si>
  <si>
    <t>Duy tu nâng cấp sửa chữa cống, Bờ bao, trạm bơm</t>
  </si>
  <si>
    <t>-</t>
  </si>
  <si>
    <t>Sửa chữa nâng cấp các đoạn bờ bao xã Hòa Lộc</t>
  </si>
  <si>
    <t>Sửa chữa, gia cố sạt lở đập, bờ bao kênh ngọn Bà Tư, xã Hòa Hiệp</t>
  </si>
  <si>
    <t>Sửa chữa, nâng cấp bờ bao, nạo vét kênh liên ấp Bình An - An Thạnh B - An Phú Tân - Mỹ An</t>
  </si>
  <si>
    <t>Sửa chữa cửa cống hở Ba Xe</t>
  </si>
  <si>
    <t>Sửa chữa nạo vét kênh Ba Tuấn - ấp Mỹ Phú 5 - xã Tường lộc</t>
  </si>
  <si>
    <t>Nâng cấp gia cố, chống sạt lỡ đoạn nhà ông 6 Công đến nhà ông mến ấp Tường Trí - xã Tường Lộc</t>
  </si>
  <si>
    <t>Nâng câp gia cố chống sạt lỡ đập Bà tư Pha - ấp Tường Nhơn B - xã Tường Lộc</t>
  </si>
  <si>
    <t>Gia cố chống sạt lỡ đoạn nhà ông tư Tống - khóm Tường Trí - thị trấn Tam Bình = 20.500.000d và thuê mướn đóng nắp quạt cho các khóm : 10.500.000đ</t>
  </si>
  <si>
    <t>Nạo vét kinh cặp đường huyện 45B, ấp Bằng Tăng</t>
  </si>
  <si>
    <t>Nâng cấp và gia cố sạt lở bờ bao Ông Sĩ (đoạn ngoài đập tạm) ấp Mỹ Trung 1, xã Mỹ Thạnh Trung</t>
  </si>
  <si>
    <t>Nâng cấp và gia cố sạt lở cống tuyến kênh lạc, ấp Mỹ Phú 3- xã Mỹ Thạnh Trung</t>
  </si>
  <si>
    <t>Gia cố cống, đập và các điểm bị sạt lở trên địa bàn xã do bị ảnh hưởng mưa bão triều cường dâng cao</t>
  </si>
  <si>
    <t>Chống tràn đường ấp Phú Ninh, xã Song Phú</t>
  </si>
  <si>
    <t xml:space="preserve">Nâng cấp chống tràn và gia cố các đập do anh ảnh hưởng mưa bảo triều cường tăng cao </t>
  </si>
  <si>
    <t>Nạo vét kênh 3 Xe ấp Phú Ninh</t>
  </si>
  <si>
    <t>Nạo vét kênh ngang lô 6 ấp 6 B</t>
  </si>
  <si>
    <t>Gia cố chống tràn đường tỉnh 905</t>
  </si>
  <si>
    <t>Gia cố, đấp đất chống tràn đoạn đê ấp Phú Nghĩa</t>
  </si>
  <si>
    <t>Nâng cấp chống tràn đê bao các ấp xã Phú Thịnh</t>
  </si>
  <si>
    <t>Nâng cấp và gia cố sạt lỡ cống đập Năm Thoàng, ấp Mỹ Tân</t>
  </si>
  <si>
    <t>Nạo vét kênh thợ Hanh ấp 3</t>
  </si>
  <si>
    <t>Nâng cấp vai đập Tư Chánh ấp 6</t>
  </si>
  <si>
    <t>Nâng cấp đoạn sạt lở nhà Ông Tựu</t>
  </si>
  <si>
    <t>Nạo vét kênh nội đồng ấp 6, xã Hậu Lộc (đoạn từ Năm Lác đến ngã ba cống hở và ra giáp đường nhựa ấp 5)</t>
  </si>
  <si>
    <t>Gia cố cống đập và các điểm sạt lở ấp 5, 6, 7</t>
  </si>
  <si>
    <t>Nâng cấp đạp cây ổi (đáp Bảy Trời) ấp 4</t>
  </si>
  <si>
    <t>Nâng cấp,  gia cố  và nạo vét: đoạn nhà bà Nguyễn Thị Điểm ấp Lung Đồng, đập 4 lời ấp Phú Tân, kênh thủy lợi nội đồng kênh Tư Hy ấp Long Công, kênh 6 Thoa ấp 4 (đoạn phía ngoài).</t>
  </si>
  <si>
    <t>Nạo vét kênh 9 Dũng, kênh Tư Hú ấp Tân Thành, nâng cấp đoạn sạt lỡ nhà Ba Danh ấp 2</t>
  </si>
  <si>
    <t>Nâng cấp, gia cố Đập Út Uông</t>
  </si>
  <si>
    <t>Chống tràn trên địa bàn xã Hòa Lộc</t>
  </si>
  <si>
    <t>Chống tràn đập Tư Càng - xã Hòa Lộc</t>
  </si>
  <si>
    <t>Sửa bọng quạt ấp 2 - xã Hòa Lộc</t>
  </si>
  <si>
    <t>Chống tràn đoạn từ ông Tâm đến ông Hải ấp 2 - xã Hòa Lộc</t>
  </si>
  <si>
    <t>Nâng cấp và gia cố sạt lở đập ấp 4, ấp 6, xã Hòa Hiệp</t>
  </si>
  <si>
    <t>Gia cố đập đường Bưng ấp Hòa Phong, xã Hòa Hiệp</t>
  </si>
  <si>
    <t>Nâng cấp gia cố sạt lở đập, bờ bao trên địa bàn xã</t>
  </si>
  <si>
    <t xml:space="preserve">Đắp đất chống tràn đoạn 5 Thanh đến đập 7 Tuấn </t>
  </si>
  <si>
    <t xml:space="preserve">Gia cố cống, đập và các điểm bị sạt lở trên địa bàn xã do vị ảnh hưởng mưa bảo triều cường dâng cao </t>
  </si>
  <si>
    <t xml:space="preserve">Nâng cấp và gia cố sạt lở bờ bao xã Bình Ninh </t>
  </si>
  <si>
    <t xml:space="preserve">Nâng cấp và gia cố sạt lở đập 2 Nhà Sàn ấp Bình An </t>
  </si>
  <si>
    <t>Nâng cấp và gia cố sạt lở bờ bao đoạn ông Ba Tạo và ông  Bền ấp An Hoà B</t>
  </si>
  <si>
    <t>Nâng cấp và gia cố sạt lở đập bà Can và đập ông Bươn ấp Kỳ Son xã Loan Mỹ</t>
  </si>
  <si>
    <t>Nạo vét đắp bờ bao kênh thủy lợi nội đồng ấp Sóc Rừng xã Loan Mỹ</t>
  </si>
  <si>
    <t xml:space="preserve">Nâng cấp và gia cố sạt lỡ đoạn Lê Văn Quang, ấp Bình Ninh </t>
  </si>
  <si>
    <t>Nâng cấp và gia cố sạt lỡ đoạn Trạm Y tế củ, ấp An Phong</t>
  </si>
  <si>
    <t>Nâng cấp và gia cố các điểm sạt lở trên địa bàn xã do ảnh hưởng mưa bảo triều cường dân cao</t>
  </si>
  <si>
    <t>Chưa phân bổ kế hoạch vốn</t>
  </si>
  <si>
    <t>giảm 423090</t>
  </si>
  <si>
    <t>Kinh phí thiếu đề nghị bổ sung</t>
  </si>
  <si>
    <t>Sửa chữa  đê bao cồn Thanh Long (đoạn nhà bà Nguyễn Thị Kim Yến)</t>
  </si>
  <si>
    <t>Sửa chữa 02 mặt đập Ba Chôm, Út Cục, xã Quới Thiện</t>
  </si>
  <si>
    <t>Sửa chữa  đê bao sông Nhà Đài (đoạn Trần Văn Quang) xã Hiếu Nhơn</t>
  </si>
  <si>
    <t xml:space="preserve">                     Đơn vị tính: đồng</t>
  </si>
  <si>
    <t>ỦY BAN NHÂN DÂN TỈNH VĨNH LONG</t>
  </si>
  <si>
    <t>TT</t>
  </si>
  <si>
    <t>Hạng mục</t>
  </si>
  <si>
    <t>Địa điển xây dựng</t>
  </si>
  <si>
    <t>Tổng mưc đầu tư</t>
  </si>
  <si>
    <t>Lũy kế giải ngân đến 30/07/2018</t>
  </si>
  <si>
    <t>Kế hoạch vốn 2017</t>
  </si>
  <si>
    <t>Tiếp tục giải ngân theo kế hoạch</t>
  </si>
  <si>
    <t>Kinh phí còn thiếu đề nghị bổ sung</t>
  </si>
  <si>
    <t>NSTW</t>
  </si>
  <si>
    <t xml:space="preserve">Năm 2016 chuyển sang </t>
  </si>
  <si>
    <t xml:space="preserve">Năm 2016 chuyển sang (tạm ứng NSTW) </t>
  </si>
  <si>
    <t>NGUỒN VỐN TỈNH QUẢN LÝ</t>
  </si>
  <si>
    <t>Nạo vét đắp bờ bao kênh giữa đồng, xã Đông Thạnh, thị xã Bình Minh</t>
  </si>
  <si>
    <t>Nạo vét đắp bờ bao rạch Ất, Ngã Quát, huyện Vũng Liêm</t>
  </si>
  <si>
    <t>Sửa chữa cống đập xã Thanh Bình, Quới Thiện, huyện Vũng Liêm</t>
  </si>
  <si>
    <t>Hạ tầng đồng ruộng cánh đồng mẫu lớn xã Đông Thạnh, Bình Minh</t>
  </si>
  <si>
    <t>Vốn tất toán công trình hoàn thành</t>
  </si>
  <si>
    <t>NGUỒN VỐN HUYỆN QUẢN LÝ</t>
  </si>
  <si>
    <t>Thị xã Bình Minh</t>
  </si>
  <si>
    <t>Gia cố sạt lở bờ bao Cồn Sừng</t>
  </si>
  <si>
    <t>Gia cố sạt lở bờ bao sông Phù Ly</t>
  </si>
  <si>
    <t>Nạo vét - Đắp bờ bao kênh chùa - kênh Sườn</t>
  </si>
  <si>
    <t>Huyện Long Hồ</t>
  </si>
  <si>
    <t>Huyện Vũng Liêm</t>
  </si>
  <si>
    <t>Thành phố Vĩnh Long</t>
  </si>
  <si>
    <t>Huyện Tam Bình</t>
  </si>
  <si>
    <t>Huyện Mang Thít</t>
  </si>
  <si>
    <t>Huyện Trà Ôn</t>
  </si>
  <si>
    <t>Huyện Bình Tân</t>
  </si>
  <si>
    <t>Ghi chú:</t>
  </si>
  <si>
    <t xml:space="preserve">  + Năm 20. chuyển sang</t>
  </si>
  <si>
    <t xml:space="preserve">  + Năm 2022 chuyển sang (nguồn tạm ứng)</t>
  </si>
  <si>
    <t xml:space="preserve">  + Năm 20..</t>
  </si>
  <si>
    <t xml:space="preserve">      ++ Sở quản lý</t>
  </si>
  <si>
    <t xml:space="preserve">      ++ Huyện quản lý</t>
  </si>
  <si>
    <t>3. Giá trị hoàn thành chưa giải ngân</t>
  </si>
  <si>
    <t>4. Giá trị hoàn thành đề nghị bổ sung</t>
  </si>
  <si>
    <t>sai do không có kế hoạch lại có giải ngân kiểm tra lại</t>
  </si>
  <si>
    <t>kiểm tra giảm : 395.371.027 đồng lớn hơn kế hoạch vốn</t>
  </si>
  <si>
    <t>HUYỆN BÌNH TÂN</t>
  </si>
  <si>
    <t>1. Nguồn vốn năm 2024</t>
  </si>
  <si>
    <t>2. Giá trị giải ngân đến ngày 31/01/2025</t>
  </si>
  <si>
    <t>đồng</t>
  </si>
  <si>
    <t>TỔNG CỘNG (A+B)</t>
  </si>
  <si>
    <t>BIỂU TỔNG HỢP KINH PHÍ ĐƯỢC HỖ TRỢ TIỀN SỬ DỤNG SẢN PHẨM, 
DỊCH VỤ CÔNG ÍCH THỦY LỢI NĂM 2024</t>
  </si>
  <si>
    <t>Kế hoạch năm 2024</t>
  </si>
  <si>
    <t>Khối lượng
 thực hiện</t>
  </si>
  <si>
    <t>Đơn vị tính: đồng</t>
  </si>
  <si>
    <t>Xã Trung Ngãi</t>
  </si>
  <si>
    <t>Xã Quới Thiện</t>
  </si>
  <si>
    <t>Xã Trung Hiệp</t>
  </si>
  <si>
    <t>Xã Quới An</t>
  </si>
  <si>
    <t>Thị trấn Vũng Liêm</t>
  </si>
  <si>
    <t>Xã Hiếu Phụng</t>
  </si>
  <si>
    <t>Xã Hiếu Thuận</t>
  </si>
  <si>
    <t>Xã Hiếu Thành</t>
  </si>
  <si>
    <t>Xã Trung Thành Tây</t>
  </si>
  <si>
    <t>Xã Trung Chánh</t>
  </si>
  <si>
    <t>Xã Trung An</t>
  </si>
  <si>
    <t>Xã Trung Hiếu</t>
  </si>
  <si>
    <t>Xã Hiếu Nhơn</t>
  </si>
  <si>
    <t>Xã Tân An Luông</t>
  </si>
  <si>
    <t>Xã Hiếu Nghĩa</t>
  </si>
  <si>
    <t>Xã Trung Nghĩa</t>
  </si>
  <si>
    <t>Xã Trung Thành Đông</t>
  </si>
  <si>
    <t>Xã Trung Thành</t>
  </si>
  <si>
    <t>Xã Tân Quới Trung</t>
  </si>
  <si>
    <t>Xã Thanh Bình</t>
  </si>
  <si>
    <t xml:space="preserve"> Sửa chữa, nâng cấp các mặt đập, gia cố, nắp cống…tại các xã</t>
  </si>
  <si>
    <t>Sữa chữa, nạo vét, gia cố công trình thủy lợi cho 08 xã-phường</t>
  </si>
  <si>
    <r>
      <t>Kế hoạch v</t>
    </r>
    <r>
      <rPr>
        <b/>
        <sz val="11"/>
        <rFont val="Times New Roman"/>
        <family val="1"/>
      </rPr>
      <t>ốn 2024</t>
    </r>
  </si>
  <si>
    <r>
      <t>Đến</t>
    </r>
    <r>
      <rPr>
        <b/>
        <sz val="11"/>
        <rFont val="Times New Roman"/>
        <family val="1"/>
      </rPr>
      <t xml:space="preserve"> 31/01/2025</t>
    </r>
  </si>
  <si>
    <r>
      <t xml:space="preserve">Đã giải ngân đến </t>
    </r>
    <r>
      <rPr>
        <sz val="12"/>
        <rFont val="Cambria"/>
        <family val="1"/>
        <scheme val="major"/>
      </rPr>
      <t>31/01/2025</t>
    </r>
  </si>
</sst>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41" formatCode="_-* #,##0_-;\-* #,##0_-;_-* &quot;-&quot;_-;_-@_-"/>
    <numFmt numFmtId="43" formatCode="_-* #,##0.00_-;\-* #,##0.00_-;_-* &quot;-&quot;??_-;_-@_-"/>
    <numFmt numFmtId="164" formatCode="&quot;$&quot;#,##0_);\(&quot;$&quot;#,##0\)"/>
    <numFmt numFmtId="165" formatCode="_(&quot;$&quot;* #,##0_);_(&quot;$&quot;* \(#,##0\);_(&quot;$&quot;* &quot;-&quot;_);_(@_)"/>
    <numFmt numFmtId="166" formatCode="_(* #,##0.00_);_(* \(#,##0.00\);_(* &quot;-&quot;??_);_(@_)"/>
    <numFmt numFmtId="167" formatCode="_(* #,##0_);_(* \(#,##0\);_(* &quot;-&quot;??_);_(@_)"/>
    <numFmt numFmtId="168" formatCode="_-* #,##0.00\ _₫_-;\-* #,##0.00\ _₫_-;_-* &quot;-&quot;??\ _₫_-;_-@_-"/>
    <numFmt numFmtId="169" formatCode="#,##0.000"/>
    <numFmt numFmtId="170" formatCode="#,##0_ ;\-#,##0\ "/>
    <numFmt numFmtId="171" formatCode="_-* #,##0.00_$_-;\-* #,##0.00_$_-;_-* &quot;-&quot;??_$_-;_-@_-"/>
    <numFmt numFmtId="172" formatCode="_-&quot;$&quot;* #,##0_-;\-&quot;$&quot;* #,##0_-;_-&quot;$&quot;* &quot;-&quot;_-;_-@_-"/>
    <numFmt numFmtId="173" formatCode="_-* #,##0.00\ _D_M_-;\-* #,##0.00\ _D_M_-;_-* &quot;-&quot;??\ _D_M_-;_-@_-"/>
    <numFmt numFmtId="174" formatCode="_-* #,##0\ _D_M_-;\-* #,##0\ _D_M_-;_-* &quot;-&quot;\ _D_M_-;_-@_-"/>
    <numFmt numFmtId="175" formatCode="_ * #,##0_ ;_ * \-#,##0_ ;_ * &quot;-&quot;_ ;_ @_ "/>
    <numFmt numFmtId="176" formatCode="_ * #,##0.00_ ;_ * \-#,##0.00_ ;_ * &quot;-&quot;??_ ;_ @_ "/>
    <numFmt numFmtId="177" formatCode="\$#,##0\ ;\(\$#,##0\)"/>
    <numFmt numFmtId="178" formatCode="_-[$€]* #,##0.00_-;\-[$€]* #,##0.00_-;_-[$€]* &quot;-&quot;??_-;_-@_-"/>
    <numFmt numFmtId="179" formatCode="0\ \ \ \ "/>
    <numFmt numFmtId="180" formatCode="&quot;\&quot;#,##0;[Red]&quot;\&quot;&quot;\&quot;\-#,##0"/>
    <numFmt numFmtId="181" formatCode="&quot;\&quot;#,##0.00;[Red]&quot;\&quot;&quot;\&quot;&quot;\&quot;&quot;\&quot;&quot;\&quot;&quot;\&quot;\-#,##0.00"/>
    <numFmt numFmtId="182" formatCode="&quot;\&quot;#,##0.00;[Red]&quot;\&quot;\-#,##0.00"/>
    <numFmt numFmtId="183" formatCode="&quot;\&quot;#,##0;[Red]&quot;\&quot;\-#,##0"/>
    <numFmt numFmtId="184" formatCode="_-&quot;$&quot;* #,##0.00_-;\-&quot;$&quot;* #,##0.00_-;_-&quot;$&quot;* &quot;-&quot;??_-;_-@_-"/>
    <numFmt numFmtId="185" formatCode="_-* #,##0\ _€_-;\-* #,##0\ _€_-;_-* &quot;-&quot;??\ _€_-;_-@_-"/>
  </numFmts>
  <fonts count="57">
    <font>
      <sz val="11"/>
      <color theme="1"/>
      <name val="Calibri"/>
      <family val="2"/>
      <scheme val="minor"/>
    </font>
    <font>
      <sz val="11"/>
      <color theme="1"/>
      <name val="Calibri"/>
      <family val="2"/>
      <scheme val="minor"/>
    </font>
    <font>
      <sz val="11"/>
      <name val="VNI-Times"/>
    </font>
    <font>
      <sz val="10"/>
      <name val="Arial"/>
      <family val="2"/>
    </font>
    <font>
      <sz val="14"/>
      <color theme="1"/>
      <name val="Times New Roman"/>
      <family val="2"/>
    </font>
    <font>
      <sz val="10"/>
      <name val="Times New Roman"/>
      <family val="1"/>
    </font>
    <font>
      <sz val="11"/>
      <color theme="1"/>
      <name val="Calibri"/>
      <family val="2"/>
      <charset val="163"/>
      <scheme val="minor"/>
    </font>
    <font>
      <sz val="12"/>
      <name val="Times New Roman"/>
      <family val="1"/>
      <charset val="163"/>
    </font>
    <font>
      <sz val="10"/>
      <name val="Arial"/>
      <family val="2"/>
      <charset val="163"/>
    </font>
    <font>
      <sz val="12"/>
      <name val="VNI-Times"/>
    </font>
    <font>
      <sz val="11"/>
      <color indexed="8"/>
      <name val="Calibri"/>
      <family val="2"/>
    </font>
    <font>
      <sz val="10"/>
      <name val="굴림체"/>
    </font>
    <font>
      <sz val="12"/>
      <color indexed="8"/>
      <name val="Times New Roman"/>
      <family val="2"/>
    </font>
    <font>
      <sz val="8"/>
      <color indexed="8"/>
      <name val="Arial"/>
      <family val="2"/>
    </font>
    <font>
      <sz val="11"/>
      <color indexed="8"/>
      <name val="Arial"/>
      <family val="2"/>
      <charset val="163"/>
    </font>
    <font>
      <sz val="11"/>
      <name val="Calibri"/>
      <family val="2"/>
    </font>
    <font>
      <b/>
      <u/>
      <sz val="14"/>
      <color indexed="8"/>
      <name val=".VnBook-AntiquaH"/>
      <family val="2"/>
    </font>
    <font>
      <sz val="12"/>
      <color indexed="8"/>
      <name val="¹ÙÅÁÃ¼"/>
    </font>
    <font>
      <i/>
      <sz val="12"/>
      <color indexed="8"/>
      <name val=".VnBook-AntiquaH"/>
      <family val="2"/>
    </font>
    <font>
      <b/>
      <sz val="12"/>
      <color indexed="8"/>
      <name val=".VnBook-Antiqua"/>
      <family val="2"/>
    </font>
    <font>
      <i/>
      <sz val="12"/>
      <color indexed="8"/>
      <name val=".VnBook-Antiqua"/>
      <family val="2"/>
    </font>
    <font>
      <sz val="12"/>
      <name val="¹UAAA¼"/>
    </font>
    <font>
      <b/>
      <sz val="10"/>
      <name val="Helv"/>
    </font>
    <font>
      <sz val="8"/>
      <name val="Arial"/>
      <family val="2"/>
    </font>
    <font>
      <b/>
      <sz val="12"/>
      <name val="Helv"/>
    </font>
    <font>
      <b/>
      <sz val="12"/>
      <name val="Arial"/>
      <family val="2"/>
    </font>
    <font>
      <b/>
      <sz val="11"/>
      <name val="Helv"/>
    </font>
    <font>
      <sz val="7"/>
      <name val="Small Fonts"/>
      <family val="2"/>
    </font>
    <font>
      <sz val="10"/>
      <name val="VNI-Helve-Condense"/>
    </font>
    <font>
      <sz val="10"/>
      <name val="VNtimes new roman"/>
      <family val="2"/>
    </font>
    <font>
      <sz val="12"/>
      <name val="뼻뮝"/>
    </font>
    <font>
      <sz val="12"/>
      <name val="新細明體"/>
    </font>
    <font>
      <sz val="12"/>
      <name val=".VnArial"/>
      <family val="2"/>
    </font>
    <font>
      <b/>
      <sz val="11"/>
      <name val="Times New Roman"/>
      <family val="1"/>
    </font>
    <font>
      <sz val="11"/>
      <name val="Times New Roman"/>
      <family val="1"/>
    </font>
    <font>
      <b/>
      <sz val="12"/>
      <name val="Times New Roman"/>
      <family val="1"/>
    </font>
    <font>
      <i/>
      <sz val="11"/>
      <name val="Times New Roman"/>
      <family val="1"/>
    </font>
    <font>
      <b/>
      <sz val="11"/>
      <name val="Times New Roman"/>
      <family val="2"/>
    </font>
    <font>
      <sz val="11"/>
      <name val="Arial"/>
      <family val="2"/>
      <charset val="163"/>
    </font>
    <font>
      <b/>
      <u/>
      <sz val="12"/>
      <name val="Times New Roman"/>
      <family val="1"/>
    </font>
    <font>
      <b/>
      <sz val="11"/>
      <name val="Times New Roman"/>
      <family val="1"/>
      <charset val="163"/>
    </font>
    <font>
      <sz val="11"/>
      <name val="Times New Roman"/>
      <family val="1"/>
      <charset val="163"/>
    </font>
    <font>
      <sz val="11"/>
      <name val="Times New Roman"/>
      <family val="2"/>
    </font>
    <font>
      <sz val="12"/>
      <name val="Times New Roman"/>
      <family val="1"/>
    </font>
    <font>
      <b/>
      <sz val="9"/>
      <name val="Times New Roman"/>
      <family val="1"/>
    </font>
    <font>
      <i/>
      <sz val="12"/>
      <name val="Times New Roman"/>
      <family val="1"/>
    </font>
    <font>
      <b/>
      <i/>
      <sz val="12"/>
      <name val="Times New Roman"/>
      <family val="1"/>
    </font>
    <font>
      <b/>
      <sz val="14"/>
      <name val="Times New Roman"/>
      <family val="1"/>
    </font>
    <font>
      <sz val="13"/>
      <name val="Times New Roman"/>
      <family val="1"/>
    </font>
    <font>
      <i/>
      <sz val="12"/>
      <name val="Times New Roman"/>
      <family val="1"/>
      <charset val="163"/>
    </font>
    <font>
      <sz val="12"/>
      <name val="Arial"/>
      <family val="2"/>
      <charset val="163"/>
    </font>
    <font>
      <sz val="12"/>
      <name val="Cambria"/>
      <family val="1"/>
      <charset val="163"/>
      <scheme val="major"/>
    </font>
    <font>
      <sz val="12"/>
      <name val="Cambria"/>
      <family val="1"/>
      <scheme val="major"/>
    </font>
    <font>
      <b/>
      <i/>
      <u/>
      <sz val="13"/>
      <name val="Times New Roman"/>
      <family val="1"/>
    </font>
    <font>
      <b/>
      <sz val="13"/>
      <name val="Times New Roman"/>
      <family val="1"/>
    </font>
    <font>
      <i/>
      <sz val="13"/>
      <name val="Times New Roman"/>
      <family val="1"/>
    </font>
    <font>
      <b/>
      <sz val="13"/>
      <name val="Times New Roman"/>
      <family val="1"/>
      <charset val="163"/>
    </font>
  </fonts>
  <fills count="6">
    <fill>
      <patternFill patternType="none"/>
    </fill>
    <fill>
      <patternFill patternType="gray125"/>
    </fill>
    <fill>
      <patternFill patternType="solid">
        <fgColor indexed="22"/>
        <bgColor indexed="64"/>
      </patternFill>
    </fill>
    <fill>
      <patternFill patternType="solid">
        <fgColor rgb="FFC0C0C0"/>
        <bgColor indexed="64"/>
      </patternFill>
    </fill>
    <fill>
      <patternFill patternType="solid">
        <fgColor rgb="FFFFFFFF"/>
        <bgColor indexed="64"/>
      </patternFill>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style="medium">
        <color indexed="64"/>
      </top>
      <bottom style="medium">
        <color indexed="64"/>
      </bottom>
      <diagonal/>
    </border>
    <border>
      <left/>
      <right/>
      <top/>
      <bottom style="medium">
        <color indexed="64"/>
      </bottom>
      <diagonal/>
    </border>
    <border>
      <left/>
      <right/>
      <top/>
      <bottom style="thin">
        <color indexed="64"/>
      </bottom>
      <diagonal/>
    </border>
    <border>
      <left style="thin">
        <color indexed="64"/>
      </left>
      <right style="thin">
        <color indexed="64"/>
      </right>
      <top style="hair">
        <color indexed="64"/>
      </top>
      <bottom/>
      <diagonal/>
    </border>
    <border>
      <left/>
      <right style="thin">
        <color rgb="FF000000"/>
      </right>
      <top style="hair">
        <color rgb="FF000000"/>
      </top>
      <bottom style="hair">
        <color rgb="FF000000"/>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505">
    <xf numFmtId="0" fontId="0" fillId="0" borderId="0"/>
    <xf numFmtId="0" fontId="2" fillId="0" borderId="0"/>
    <xf numFmtId="166" fontId="2" fillId="0" borderId="0" applyFont="0" applyFill="0" applyBorder="0" applyAlignment="0" applyProtection="0"/>
    <xf numFmtId="0" fontId="3" fillId="0" borderId="0" applyFont="0" applyFill="0" applyBorder="0" applyAlignment="0" applyProtection="0"/>
    <xf numFmtId="166" fontId="2" fillId="0" borderId="0" applyFont="0" applyFill="0" applyBorder="0" applyAlignment="0" applyProtection="0"/>
    <xf numFmtId="168" fontId="2" fillId="0" borderId="0" applyFont="0" applyFill="0" applyBorder="0" applyAlignment="0" applyProtection="0"/>
    <xf numFmtId="0" fontId="3" fillId="0" borderId="0"/>
    <xf numFmtId="0" fontId="4" fillId="0" borderId="0"/>
    <xf numFmtId="0" fontId="1" fillId="0" borderId="0"/>
    <xf numFmtId="166" fontId="1" fillId="0" borderId="0" applyFont="0" applyFill="0" applyBorder="0" applyAlignment="0" applyProtection="0"/>
    <xf numFmtId="0" fontId="3" fillId="0" borderId="0"/>
    <xf numFmtId="166" fontId="3" fillId="0" borderId="0" applyFont="0" applyFill="0" applyBorder="0" applyAlignment="0" applyProtection="0"/>
    <xf numFmtId="0" fontId="6" fillId="0" borderId="0"/>
    <xf numFmtId="166" fontId="8" fillId="0" borderId="0" applyFont="0" applyFill="0" applyBorder="0" applyAlignment="0" applyProtection="0"/>
    <xf numFmtId="166" fontId="8" fillId="0" borderId="0" applyFont="0" applyFill="0" applyBorder="0" applyAlignment="0" applyProtection="0"/>
    <xf numFmtId="171" fontId="9" fillId="0" borderId="0" applyFont="0" applyFill="0" applyBorder="0" applyAlignment="0" applyProtection="0"/>
    <xf numFmtId="0" fontId="8" fillId="0" borderId="0"/>
    <xf numFmtId="0" fontId="8" fillId="0" borderId="0"/>
    <xf numFmtId="0" fontId="9" fillId="0" borderId="0"/>
    <xf numFmtId="0" fontId="3" fillId="2" borderId="0"/>
    <xf numFmtId="0" fontId="10" fillId="0" borderId="0"/>
    <xf numFmtId="0" fontId="3" fillId="0" borderId="0"/>
    <xf numFmtId="164" fontId="12" fillId="0" borderId="0" applyFont="0" applyFill="0" applyBorder="0" applyAlignment="0" applyProtection="0"/>
    <xf numFmtId="0" fontId="12" fillId="0" borderId="0"/>
    <xf numFmtId="166" fontId="3" fillId="0" borderId="0" applyFont="0" applyFill="0" applyBorder="0" applyAlignment="0" applyProtection="0"/>
    <xf numFmtId="0" fontId="13" fillId="0" borderId="0"/>
    <xf numFmtId="0" fontId="6" fillId="0" borderId="0"/>
    <xf numFmtId="168" fontId="14" fillId="0" borderId="0" applyFont="0" applyFill="0" applyBorder="0" applyAlignment="0" applyProtection="0"/>
    <xf numFmtId="0" fontId="1" fillId="0" borderId="0"/>
    <xf numFmtId="43" fontId="1" fillId="0" borderId="0" applyFont="0" applyFill="0" applyBorder="0" applyAlignment="0" applyProtection="0"/>
    <xf numFmtId="9" fontId="1" fillId="0" borderId="0" applyFont="0" applyFill="0" applyBorder="0" applyAlignment="0" applyProtection="0"/>
    <xf numFmtId="0" fontId="3" fillId="0" borderId="0"/>
    <xf numFmtId="172" fontId="15" fillId="0" borderId="0" applyFont="0" applyFill="0" applyBorder="0" applyAlignment="0" applyProtection="0"/>
    <xf numFmtId="167" fontId="15" fillId="0" borderId="0" applyFont="0" applyBorder="0"/>
    <xf numFmtId="0" fontId="3" fillId="0" borderId="0"/>
    <xf numFmtId="165" fontId="15" fillId="0" borderId="0" applyFont="0" applyFill="0" applyBorder="0" applyAlignment="0" applyProtection="0"/>
    <xf numFmtId="172" fontId="15" fillId="0" borderId="0" applyFont="0" applyFill="0" applyBorder="0" applyAlignment="0" applyProtection="0"/>
    <xf numFmtId="172" fontId="15" fillId="0" borderId="0" applyFont="0" applyFill="0" applyBorder="0" applyAlignment="0" applyProtection="0"/>
    <xf numFmtId="43" fontId="15" fillId="0" borderId="0" applyFont="0" applyFill="0" applyBorder="0" applyAlignment="0" applyProtection="0"/>
    <xf numFmtId="173" fontId="15" fillId="0" borderId="0" applyFont="0" applyFill="0" applyBorder="0" applyAlignment="0" applyProtection="0"/>
    <xf numFmtId="41" fontId="15" fillId="0" borderId="0" applyFont="0" applyFill="0" applyBorder="0" applyAlignment="0" applyProtection="0"/>
    <xf numFmtId="172" fontId="15" fillId="0" borderId="0" applyFont="0" applyFill="0" applyBorder="0" applyAlignment="0" applyProtection="0"/>
    <xf numFmtId="165" fontId="15" fillId="0" borderId="0" applyFont="0" applyFill="0" applyBorder="0" applyAlignment="0" applyProtection="0"/>
    <xf numFmtId="173" fontId="15" fillId="0" borderId="0" applyFont="0" applyFill="0" applyBorder="0" applyAlignment="0" applyProtection="0"/>
    <xf numFmtId="43" fontId="15" fillId="0" borderId="0" applyFont="0" applyFill="0" applyBorder="0" applyAlignment="0" applyProtection="0"/>
    <xf numFmtId="174" fontId="15" fillId="0" borderId="0" applyFont="0" applyFill="0" applyBorder="0" applyAlignment="0" applyProtection="0"/>
    <xf numFmtId="165" fontId="15" fillId="0" borderId="0" applyFont="0" applyFill="0" applyBorder="0" applyAlignment="0" applyProtection="0"/>
    <xf numFmtId="41" fontId="15" fillId="0" borderId="0" applyFont="0" applyFill="0" applyBorder="0" applyAlignment="0" applyProtection="0"/>
    <xf numFmtId="43" fontId="15" fillId="0" borderId="0" applyFont="0" applyFill="0" applyBorder="0" applyAlignment="0" applyProtection="0"/>
    <xf numFmtId="174" fontId="15" fillId="0" borderId="0" applyFont="0" applyFill="0" applyBorder="0" applyAlignment="0" applyProtection="0"/>
    <xf numFmtId="173" fontId="15" fillId="0" borderId="0" applyFont="0" applyFill="0" applyBorder="0" applyAlignment="0" applyProtection="0"/>
    <xf numFmtId="41" fontId="15" fillId="0" borderId="0" applyFont="0" applyFill="0" applyBorder="0" applyAlignment="0" applyProtection="0"/>
    <xf numFmtId="172" fontId="15" fillId="0" borderId="0" applyFont="0" applyFill="0" applyBorder="0" applyAlignment="0" applyProtection="0"/>
    <xf numFmtId="41" fontId="15" fillId="0" borderId="0" applyFont="0" applyFill="0" applyBorder="0" applyAlignment="0" applyProtection="0"/>
    <xf numFmtId="174" fontId="15" fillId="0" borderId="0" applyFont="0" applyFill="0" applyBorder="0" applyAlignment="0" applyProtection="0"/>
    <xf numFmtId="173" fontId="15" fillId="0" borderId="0" applyFont="0" applyFill="0" applyBorder="0" applyAlignment="0" applyProtection="0"/>
    <xf numFmtId="172" fontId="15" fillId="0" borderId="0" applyFont="0" applyFill="0" applyBorder="0" applyAlignment="0" applyProtection="0"/>
    <xf numFmtId="43" fontId="15" fillId="0" borderId="0" applyFont="0" applyFill="0" applyBorder="0" applyAlignment="0" applyProtection="0"/>
    <xf numFmtId="0" fontId="16" fillId="3" borderId="0"/>
    <xf numFmtId="0" fontId="16" fillId="3" borderId="0"/>
    <xf numFmtId="0" fontId="16" fillId="2" borderId="0"/>
    <xf numFmtId="0" fontId="16" fillId="3" borderId="0"/>
    <xf numFmtId="0" fontId="16" fillId="2" borderId="0"/>
    <xf numFmtId="0" fontId="16" fillId="3" borderId="0"/>
    <xf numFmtId="0" fontId="16" fillId="2" borderId="0"/>
    <xf numFmtId="0" fontId="16" fillId="3"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0" fontId="16" fillId="2" borderId="0"/>
    <xf numFmtId="9" fontId="17" fillId="0" borderId="0" applyBorder="0" applyAlignment="0" applyProtection="0"/>
    <xf numFmtId="0" fontId="18" fillId="3" borderId="0"/>
    <xf numFmtId="0" fontId="18" fillId="3" borderId="0"/>
    <xf numFmtId="0" fontId="18" fillId="2" borderId="0"/>
    <xf numFmtId="0" fontId="18" fillId="3" borderId="0"/>
    <xf numFmtId="0" fontId="18" fillId="2" borderId="0"/>
    <xf numFmtId="0" fontId="18" fillId="3" borderId="0"/>
    <xf numFmtId="0" fontId="18" fillId="2" borderId="0"/>
    <xf numFmtId="0" fontId="18" fillId="3"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8" fillId="2" borderId="0"/>
    <xf numFmtId="0" fontId="19" fillId="3" borderId="0"/>
    <xf numFmtId="0" fontId="19" fillId="3" borderId="0"/>
    <xf numFmtId="0" fontId="19" fillId="2" borderId="0"/>
    <xf numFmtId="0" fontId="19" fillId="3" borderId="0"/>
    <xf numFmtId="0" fontId="19" fillId="2" borderId="0"/>
    <xf numFmtId="0" fontId="19" fillId="3" borderId="0"/>
    <xf numFmtId="0" fontId="19" fillId="2" borderId="0"/>
    <xf numFmtId="0" fontId="19" fillId="3"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19" fillId="2"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175" fontId="15" fillId="0" borderId="0" applyFont="0" applyFill="0" applyBorder="0" applyAlignment="0" applyProtection="0"/>
    <xf numFmtId="0" fontId="15" fillId="0" borderId="0" applyFont="0" applyFill="0" applyBorder="0" applyAlignment="0" applyProtection="0"/>
    <xf numFmtId="176" fontId="15" fillId="0" borderId="0" applyFont="0" applyFill="0" applyBorder="0" applyAlignment="0" applyProtection="0"/>
    <xf numFmtId="0" fontId="15" fillId="0" borderId="0" applyFont="0" applyFill="0" applyBorder="0" applyAlignment="0" applyProtection="0"/>
    <xf numFmtId="172" fontId="15" fillId="0" borderId="0" applyFont="0" applyFill="0" applyBorder="0" applyAlignment="0" applyProtection="0"/>
    <xf numFmtId="0" fontId="21" fillId="0" borderId="0"/>
    <xf numFmtId="0" fontId="5" fillId="0" borderId="0"/>
    <xf numFmtId="0" fontId="21" fillId="0" borderId="0"/>
    <xf numFmtId="0" fontId="22" fillId="0" borderId="0"/>
    <xf numFmtId="166" fontId="15" fillId="0" borderId="0" applyFont="0" applyFill="0" applyBorder="0" applyAlignment="0" applyProtection="0"/>
    <xf numFmtId="168" fontId="2" fillId="0" borderId="0" applyFont="0" applyFill="0" applyBorder="0" applyAlignment="0" applyProtection="0"/>
    <xf numFmtId="3" fontId="15" fillId="0" borderId="0" applyFont="0" applyFill="0" applyBorder="0" applyAlignment="0" applyProtection="0"/>
    <xf numFmtId="177" fontId="15" fillId="0" borderId="0" applyFont="0" applyFill="0" applyBorder="0" applyAlignment="0" applyProtection="0"/>
    <xf numFmtId="0" fontId="15" fillId="0" borderId="0" applyFont="0" applyFill="0" applyBorder="0" applyAlignment="0" applyProtection="0"/>
    <xf numFmtId="178" fontId="15" fillId="0" borderId="0" applyFont="0" applyFill="0" applyBorder="0" applyAlignment="0" applyProtection="0"/>
    <xf numFmtId="2" fontId="15" fillId="0" borderId="0" applyFont="0" applyFill="0" applyBorder="0" applyAlignment="0" applyProtection="0"/>
    <xf numFmtId="0" fontId="23" fillId="4" borderId="0" applyNumberFormat="0" applyBorder="0" applyAlignment="0" applyProtection="0"/>
    <xf numFmtId="0" fontId="24" fillId="0" borderId="0">
      <alignment horizontal="left"/>
    </xf>
    <xf numFmtId="0" fontId="25" fillId="0" borderId="4" applyNumberFormat="0" applyAlignment="0" applyProtection="0"/>
    <xf numFmtId="0" fontId="25" fillId="0" borderId="3">
      <alignment horizontal="left" vertical="center"/>
    </xf>
    <xf numFmtId="174" fontId="15" fillId="0" borderId="0" applyFont="0" applyFill="0" applyBorder="0" applyAlignment="0" applyProtection="0"/>
    <xf numFmtId="0" fontId="23" fillId="4" borderId="0" applyNumberFormat="0" applyBorder="0" applyAlignment="0" applyProtection="0"/>
    <xf numFmtId="0" fontId="26" fillId="0" borderId="5"/>
    <xf numFmtId="37" fontId="27" fillId="0" borderId="0"/>
    <xf numFmtId="0" fontId="3" fillId="0" borderId="0"/>
    <xf numFmtId="0" fontId="3" fillId="0" borderId="0"/>
    <xf numFmtId="0" fontId="3" fillId="0" borderId="0"/>
    <xf numFmtId="0" fontId="3" fillId="0" borderId="0"/>
    <xf numFmtId="0" fontId="3" fillId="0" borderId="0"/>
    <xf numFmtId="9" fontId="15" fillId="0" borderId="0" applyFont="0" applyFill="0" applyBorder="0" applyAlignment="0" applyProtection="0"/>
    <xf numFmtId="10" fontId="15" fillId="0" borderId="0" applyFont="0" applyFill="0" applyBorder="0" applyAlignment="0" applyProtection="0"/>
    <xf numFmtId="174" fontId="15" fillId="0" borderId="0" applyFont="0" applyFill="0" applyBorder="0" applyAlignment="0" applyProtection="0"/>
    <xf numFmtId="172" fontId="15" fillId="0" borderId="0" applyFont="0" applyFill="0" applyBorder="0" applyAlignment="0" applyProtection="0"/>
    <xf numFmtId="174" fontId="15" fillId="0" borderId="0" applyFont="0" applyFill="0" applyBorder="0" applyAlignment="0" applyProtection="0"/>
    <xf numFmtId="174" fontId="15" fillId="0" borderId="0" applyFont="0" applyFill="0" applyBorder="0" applyAlignment="0" applyProtection="0"/>
    <xf numFmtId="172" fontId="15" fillId="0" borderId="0" applyFont="0" applyFill="0" applyBorder="0" applyAlignment="0" applyProtection="0"/>
    <xf numFmtId="165" fontId="15" fillId="0" borderId="0" applyFont="0" applyFill="0" applyBorder="0" applyAlignment="0" applyProtection="0"/>
    <xf numFmtId="0" fontId="26" fillId="0" borderId="0"/>
    <xf numFmtId="179" fontId="28" fillId="0" borderId="0"/>
    <xf numFmtId="0" fontId="29" fillId="0" borderId="0"/>
    <xf numFmtId="0" fontId="29" fillId="0" borderId="0"/>
    <xf numFmtId="40" fontId="15" fillId="0" borderId="0" applyFont="0" applyFill="0" applyBorder="0" applyAlignment="0" applyProtection="0"/>
    <xf numFmtId="38" fontId="15" fillId="0" borderId="0" applyFont="0" applyFill="0" applyBorder="0" applyAlignment="0" applyProtection="0"/>
    <xf numFmtId="0" fontId="15" fillId="0" borderId="0" applyFont="0" applyFill="0" applyBorder="0" applyAlignment="0" applyProtection="0"/>
    <xf numFmtId="0" fontId="15" fillId="0" borderId="0" applyFont="0" applyFill="0" applyBorder="0" applyAlignment="0" applyProtection="0"/>
    <xf numFmtId="9" fontId="15" fillId="0" borderId="0" applyFont="0" applyFill="0" applyBorder="0" applyAlignment="0" applyProtection="0"/>
    <xf numFmtId="0" fontId="30" fillId="0" borderId="0"/>
    <xf numFmtId="180" fontId="15" fillId="0" borderId="0" applyFont="0" applyFill="0" applyBorder="0" applyAlignment="0" applyProtection="0"/>
    <xf numFmtId="181" fontId="15" fillId="0" borderId="0" applyFont="0" applyFill="0" applyBorder="0" applyAlignment="0" applyProtection="0"/>
    <xf numFmtId="182" fontId="15" fillId="0" borderId="0" applyFont="0" applyFill="0" applyBorder="0" applyAlignment="0" applyProtection="0"/>
    <xf numFmtId="183" fontId="15" fillId="0" borderId="0" applyFont="0" applyFill="0" applyBorder="0" applyAlignment="0" applyProtection="0"/>
    <xf numFmtId="0" fontId="11" fillId="0" borderId="0"/>
    <xf numFmtId="0" fontId="31" fillId="0" borderId="0"/>
    <xf numFmtId="41" fontId="15" fillId="0" borderId="0" applyFont="0" applyFill="0" applyBorder="0" applyAlignment="0" applyProtection="0"/>
    <xf numFmtId="43" fontId="15" fillId="0" borderId="0" applyFont="0" applyFill="0" applyBorder="0" applyAlignment="0" applyProtection="0"/>
    <xf numFmtId="172" fontId="15" fillId="0" borderId="0" applyFont="0" applyFill="0" applyBorder="0" applyAlignment="0" applyProtection="0"/>
    <xf numFmtId="184" fontId="15" fillId="0" borderId="0" applyFont="0" applyFill="0" applyBorder="0" applyAlignment="0" applyProtection="0"/>
    <xf numFmtId="0" fontId="3" fillId="0" borderId="0"/>
    <xf numFmtId="0" fontId="16" fillId="2" borderId="0"/>
    <xf numFmtId="0" fontId="16" fillId="2" borderId="0"/>
    <xf numFmtId="0" fontId="16" fillId="2" borderId="0"/>
    <xf numFmtId="0" fontId="16" fillId="2" borderId="0"/>
    <xf numFmtId="0" fontId="16" fillId="2" borderId="0"/>
    <xf numFmtId="0" fontId="16" fillId="2" borderId="0"/>
    <xf numFmtId="0" fontId="18" fillId="2" borderId="0"/>
    <xf numFmtId="0" fontId="18" fillId="2" borderId="0"/>
    <xf numFmtId="0" fontId="18" fillId="2" borderId="0"/>
    <xf numFmtId="0" fontId="18" fillId="2" borderId="0"/>
    <xf numFmtId="0" fontId="18" fillId="2" borderId="0"/>
    <xf numFmtId="0" fontId="18" fillId="2" borderId="0"/>
    <xf numFmtId="0" fontId="19" fillId="2" borderId="0"/>
    <xf numFmtId="0" fontId="19" fillId="2" borderId="0"/>
    <xf numFmtId="0" fontId="19" fillId="2" borderId="0"/>
    <xf numFmtId="0" fontId="19" fillId="2" borderId="0"/>
    <xf numFmtId="0" fontId="19" fillId="2" borderId="0"/>
    <xf numFmtId="0" fontId="19" fillId="2" borderId="0"/>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20" fillId="0" borderId="0">
      <alignment wrapText="1"/>
    </xf>
    <xf numFmtId="0" fontId="3" fillId="0" borderId="0"/>
    <xf numFmtId="9" fontId="15" fillId="0" borderId="0" applyFont="0" applyFill="0" applyBorder="0" applyAlignment="0" applyProtection="0"/>
    <xf numFmtId="0" fontId="3" fillId="0" borderId="0"/>
    <xf numFmtId="9" fontId="15" fillId="0" borderId="0" applyFont="0" applyFill="0" applyBorder="0" applyAlignment="0" applyProtection="0"/>
    <xf numFmtId="0" fontId="6" fillId="0" borderId="0"/>
    <xf numFmtId="0" fontId="3" fillId="0" borderId="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9" fontId="15" fillId="0" borderId="0" applyFont="0" applyFill="0" applyBorder="0" applyAlignment="0" applyProtection="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6" fillId="0" borderId="0"/>
    <xf numFmtId="167" fontId="7" fillId="0" borderId="0" applyFont="0" applyFill="0" applyBorder="0" applyAlignment="0" applyProtection="0"/>
    <xf numFmtId="0" fontId="7" fillId="0" borderId="0"/>
    <xf numFmtId="167" fontId="32" fillId="0" borderId="0" applyFont="0" applyFill="0" applyBorder="0" applyAlignment="0" applyProtection="0"/>
    <xf numFmtId="168" fontId="6" fillId="0" borderId="0" applyFont="0" applyFill="0" applyBorder="0" applyAlignment="0" applyProtection="0"/>
    <xf numFmtId="0" fontId="2" fillId="0" borderId="0" applyFont="0" applyFill="0" applyBorder="0" applyAlignment="0" applyProtection="0"/>
    <xf numFmtId="0" fontId="8" fillId="0" borderId="0"/>
    <xf numFmtId="168" fontId="3" fillId="0" borderId="0" applyFont="0" applyFill="0" applyBorder="0" applyAlignment="0" applyProtection="0"/>
    <xf numFmtId="9" fontId="3" fillId="0" borderId="0" applyFont="0" applyFill="0" applyBorder="0" applyAlignment="0" applyProtection="0"/>
    <xf numFmtId="0" fontId="3" fillId="0" borderId="0"/>
  </cellStyleXfs>
  <cellXfs count="171">
    <xf numFmtId="0" fontId="0" fillId="0" borderId="0" xfId="0"/>
    <xf numFmtId="0" fontId="34" fillId="0" borderId="0" xfId="1" applyFont="1" applyFill="1" applyAlignment="1">
      <alignment vertical="center"/>
    </xf>
    <xf numFmtId="167" fontId="34" fillId="0" borderId="0" xfId="9" applyNumberFormat="1" applyFont="1" applyFill="1" applyAlignment="1">
      <alignment vertical="center"/>
    </xf>
    <xf numFmtId="0" fontId="33" fillId="0" borderId="0" xfId="1" applyFont="1" applyFill="1" applyAlignment="1">
      <alignment horizontal="center" vertical="center"/>
    </xf>
    <xf numFmtId="0" fontId="33" fillId="0" borderId="0" xfId="1" applyFont="1" applyFill="1" applyAlignment="1">
      <alignment horizontal="center" vertical="center" wrapText="1"/>
    </xf>
    <xf numFmtId="169" fontId="37"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1" xfId="1" applyFont="1" applyFill="1" applyBorder="1" applyAlignment="1">
      <alignment horizontal="center" vertical="center"/>
    </xf>
    <xf numFmtId="167" fontId="33" fillId="0" borderId="0" xfId="9" quotePrefix="1" applyNumberFormat="1" applyFont="1" applyFill="1" applyAlignment="1">
      <alignment vertical="center"/>
    </xf>
    <xf numFmtId="0" fontId="33" fillId="0" borderId="0" xfId="1" applyFont="1" applyFill="1" applyAlignment="1">
      <alignment vertical="center"/>
    </xf>
    <xf numFmtId="0" fontId="34" fillId="0" borderId="1" xfId="1" applyFont="1" applyFill="1" applyBorder="1" applyAlignment="1">
      <alignment horizontal="center" vertical="center"/>
    </xf>
    <xf numFmtId="0" fontId="34" fillId="0" borderId="1" xfId="1" quotePrefix="1" applyFont="1" applyFill="1" applyBorder="1" applyAlignment="1">
      <alignment horizontal="left" vertical="center" wrapText="1"/>
    </xf>
    <xf numFmtId="167" fontId="34" fillId="0" borderId="1" xfId="1" applyNumberFormat="1" applyFont="1" applyFill="1" applyBorder="1" applyAlignment="1">
      <alignment horizontal="center" vertical="center"/>
    </xf>
    <xf numFmtId="167" fontId="34" fillId="0" borderId="1" xfId="1" applyNumberFormat="1" applyFont="1" applyFill="1" applyBorder="1" applyAlignment="1">
      <alignment vertical="center"/>
    </xf>
    <xf numFmtId="167" fontId="33" fillId="0" borderId="0" xfId="9" applyNumberFormat="1" applyFont="1" applyFill="1" applyAlignment="1">
      <alignment vertical="center"/>
    </xf>
    <xf numFmtId="0" fontId="33" fillId="0" borderId="1" xfId="1" applyFont="1" applyFill="1" applyBorder="1" applyAlignment="1">
      <alignment vertical="center" wrapText="1"/>
    </xf>
    <xf numFmtId="3" fontId="33" fillId="0" borderId="1" xfId="0" applyNumberFormat="1" applyFont="1" applyFill="1" applyBorder="1" applyAlignment="1">
      <alignment horizontal="right" vertical="center" wrapText="1"/>
    </xf>
    <xf numFmtId="1" fontId="34" fillId="0" borderId="1" xfId="10" applyNumberFormat="1" applyFont="1" applyFill="1" applyBorder="1" applyAlignment="1">
      <alignment horizontal="center" vertical="center" wrapText="1"/>
    </xf>
    <xf numFmtId="167" fontId="34" fillId="0" borderId="1" xfId="9" applyNumberFormat="1" applyFont="1" applyFill="1" applyBorder="1" applyAlignment="1">
      <alignment horizontal="left" vertical="center"/>
    </xf>
    <xf numFmtId="170" fontId="34" fillId="0" borderId="1" xfId="9" applyNumberFormat="1" applyFont="1" applyFill="1" applyBorder="1" applyAlignment="1">
      <alignment horizontal="right" vertical="center"/>
    </xf>
    <xf numFmtId="3" fontId="34" fillId="0" borderId="1" xfId="0" applyNumberFormat="1" applyFont="1" applyFill="1" applyBorder="1" applyAlignment="1">
      <alignment horizontal="right" vertical="center" wrapText="1"/>
    </xf>
    <xf numFmtId="0" fontId="34" fillId="0" borderId="1" xfId="0" applyFont="1" applyFill="1" applyBorder="1" applyAlignment="1">
      <alignment horizontal="center" vertical="center"/>
    </xf>
    <xf numFmtId="49" fontId="34" fillId="0" borderId="1" xfId="9" applyNumberFormat="1" applyFont="1" applyFill="1" applyBorder="1" applyAlignment="1">
      <alignment vertical="center" wrapText="1"/>
    </xf>
    <xf numFmtId="167" fontId="34" fillId="0" borderId="1" xfId="9" applyNumberFormat="1" applyFont="1" applyFill="1" applyBorder="1" applyAlignment="1">
      <alignment vertical="center" wrapText="1"/>
    </xf>
    <xf numFmtId="167" fontId="34" fillId="0" borderId="1" xfId="9" applyNumberFormat="1" applyFont="1" applyFill="1" applyBorder="1" applyAlignment="1">
      <alignment horizontal="right" vertical="center" wrapText="1"/>
    </xf>
    <xf numFmtId="0" fontId="39" fillId="0" borderId="1"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7" xfId="0" applyFont="1" applyBorder="1" applyAlignment="1">
      <alignment vertical="center" wrapText="1"/>
    </xf>
    <xf numFmtId="3" fontId="5" fillId="5" borderId="1" xfId="0" applyNumberFormat="1" applyFont="1" applyFill="1" applyBorder="1" applyAlignment="1">
      <alignment horizontal="right" vertical="center" wrapText="1"/>
    </xf>
    <xf numFmtId="3" fontId="5" fillId="0" borderId="1" xfId="0" applyNumberFormat="1" applyFont="1" applyFill="1" applyBorder="1" applyAlignment="1">
      <alignment horizontal="right" vertical="center" wrapText="1"/>
    </xf>
    <xf numFmtId="3" fontId="5" fillId="0" borderId="1" xfId="0" applyNumberFormat="1" applyFont="1" applyFill="1" applyBorder="1" applyAlignment="1">
      <alignment vertical="center"/>
    </xf>
    <xf numFmtId="3" fontId="5" fillId="5" borderId="7" xfId="0" applyNumberFormat="1" applyFont="1" applyFill="1" applyBorder="1" applyAlignment="1">
      <alignment vertical="center"/>
    </xf>
    <xf numFmtId="3" fontId="5" fillId="0" borderId="7" xfId="0" applyNumberFormat="1" applyFont="1" applyBorder="1" applyAlignment="1">
      <alignment vertical="center"/>
    </xf>
    <xf numFmtId="3" fontId="5" fillId="0" borderId="2" xfId="0" applyNumberFormat="1" applyFont="1" applyFill="1" applyBorder="1" applyAlignment="1">
      <alignment horizontal="right" vertical="center" wrapText="1"/>
    </xf>
    <xf numFmtId="0" fontId="5" fillId="0" borderId="1" xfId="0" applyFont="1" applyBorder="1" applyAlignment="1">
      <alignment vertical="center" wrapText="1"/>
    </xf>
    <xf numFmtId="3" fontId="5" fillId="5" borderId="1" xfId="0" applyNumberFormat="1" applyFont="1" applyFill="1" applyBorder="1" applyAlignment="1">
      <alignment vertical="center"/>
    </xf>
    <xf numFmtId="3" fontId="5" fillId="0" borderId="1" xfId="0" applyNumberFormat="1" applyFont="1" applyBorder="1" applyAlignment="1">
      <alignment vertical="center"/>
    </xf>
    <xf numFmtId="3" fontId="5" fillId="0" borderId="1" xfId="0" applyNumberFormat="1" applyFont="1" applyBorder="1" applyAlignment="1">
      <alignment vertical="center" wrapText="1"/>
    </xf>
    <xf numFmtId="0" fontId="40" fillId="0" borderId="1" xfId="0" applyFont="1" applyFill="1" applyBorder="1" applyAlignment="1">
      <alignment horizontal="center" vertical="center"/>
    </xf>
    <xf numFmtId="0" fontId="40" fillId="0" borderId="1" xfId="1" applyFont="1" applyFill="1" applyBorder="1" applyAlignment="1">
      <alignment horizontal="left" vertical="center" wrapText="1"/>
    </xf>
    <xf numFmtId="3" fontId="40" fillId="0" borderId="1" xfId="0" applyNumberFormat="1" applyFont="1" applyFill="1" applyBorder="1" applyAlignment="1">
      <alignment horizontal="right" vertical="center" wrapText="1"/>
    </xf>
    <xf numFmtId="167" fontId="41" fillId="0" borderId="0" xfId="9" applyNumberFormat="1" applyFont="1" applyFill="1" applyAlignment="1">
      <alignment vertical="center"/>
    </xf>
    <xf numFmtId="0" fontId="41" fillId="0" borderId="0" xfId="1" applyFont="1" applyFill="1" applyAlignment="1">
      <alignment vertical="center"/>
    </xf>
    <xf numFmtId="0" fontId="41" fillId="0" borderId="1" xfId="0" applyFont="1" applyFill="1" applyBorder="1" applyAlignment="1">
      <alignment horizontal="center" vertical="center"/>
    </xf>
    <xf numFmtId="0" fontId="41" fillId="0" borderId="1" xfId="0" applyFont="1" applyFill="1" applyBorder="1" applyAlignment="1">
      <alignment horizontal="left" vertical="center" wrapText="1"/>
    </xf>
    <xf numFmtId="3" fontId="41" fillId="0" borderId="1" xfId="0" applyNumberFormat="1" applyFont="1" applyFill="1" applyBorder="1" applyAlignment="1">
      <alignment horizontal="right" vertical="center"/>
    </xf>
    <xf numFmtId="3" fontId="41" fillId="0" borderId="1" xfId="0" applyNumberFormat="1" applyFont="1" applyFill="1" applyBorder="1" applyAlignment="1">
      <alignment horizontal="right" vertical="center" wrapText="1"/>
    </xf>
    <xf numFmtId="3" fontId="41" fillId="0" borderId="1" xfId="11" applyNumberFormat="1" applyFont="1" applyFill="1" applyBorder="1" applyAlignment="1">
      <alignment horizontal="right" vertical="center"/>
    </xf>
    <xf numFmtId="0" fontId="41" fillId="0" borderId="1" xfId="0" applyFont="1" applyFill="1" applyBorder="1" applyAlignment="1">
      <alignment vertical="center"/>
    </xf>
    <xf numFmtId="167" fontId="41" fillId="0" borderId="1" xfId="9" applyNumberFormat="1" applyFont="1" applyFill="1" applyBorder="1" applyAlignment="1">
      <alignment vertical="center"/>
    </xf>
    <xf numFmtId="0" fontId="41" fillId="0" borderId="1" xfId="1" applyFont="1" applyFill="1" applyBorder="1" applyAlignment="1">
      <alignment vertical="center"/>
    </xf>
    <xf numFmtId="0" fontId="33" fillId="0" borderId="1" xfId="1" applyFont="1" applyFill="1" applyBorder="1" applyAlignment="1">
      <alignment vertical="center"/>
    </xf>
    <xf numFmtId="3" fontId="33" fillId="0" borderId="1" xfId="17" applyNumberFormat="1" applyFont="1" applyFill="1" applyBorder="1" applyAlignment="1">
      <alignment horizontal="right" vertical="center"/>
    </xf>
    <xf numFmtId="49" fontId="34" fillId="0" borderId="1" xfId="17" applyNumberFormat="1" applyFont="1" applyFill="1" applyBorder="1" applyAlignment="1">
      <alignment horizontal="center"/>
    </xf>
    <xf numFmtId="0" fontId="34" fillId="0" borderId="1" xfId="12" applyFont="1" applyFill="1" applyBorder="1" applyAlignment="1">
      <alignment horizontal="left" vertical="center" wrapText="1"/>
    </xf>
    <xf numFmtId="3" fontId="34" fillId="0" borderId="1" xfId="12" applyNumberFormat="1" applyFont="1" applyFill="1" applyBorder="1" applyAlignment="1">
      <alignment horizontal="right" vertical="center" wrapText="1"/>
    </xf>
    <xf numFmtId="0" fontId="34" fillId="0" borderId="1" xfId="1" applyFont="1" applyFill="1" applyBorder="1" applyAlignment="1">
      <alignment vertical="center"/>
    </xf>
    <xf numFmtId="0" fontId="34" fillId="0" borderId="1" xfId="12" applyFont="1" applyFill="1" applyBorder="1" applyAlignment="1">
      <alignment horizontal="justify" vertical="center" wrapText="1"/>
    </xf>
    <xf numFmtId="3" fontId="34" fillId="0" borderId="1" xfId="17" applyNumberFormat="1" applyFont="1" applyFill="1" applyBorder="1" applyAlignment="1">
      <alignment horizontal="right" vertical="center"/>
    </xf>
    <xf numFmtId="0" fontId="42" fillId="0" borderId="1" xfId="0" applyFont="1" applyFill="1" applyBorder="1" applyAlignment="1">
      <alignment horizontal="center" vertical="center"/>
    </xf>
    <xf numFmtId="0" fontId="42" fillId="0" borderId="1" xfId="0" applyFont="1" applyFill="1" applyBorder="1" applyAlignment="1">
      <alignment vertical="center"/>
    </xf>
    <xf numFmtId="3" fontId="41" fillId="0" borderId="1" xfId="12" applyNumberFormat="1" applyFont="1" applyFill="1" applyBorder="1" applyAlignment="1">
      <alignment horizontal="right" vertical="center" wrapText="1"/>
    </xf>
    <xf numFmtId="3" fontId="41" fillId="0" borderId="1" xfId="17" applyNumberFormat="1" applyFont="1" applyFill="1" applyBorder="1" applyAlignment="1">
      <alignment horizontal="right" vertical="center"/>
    </xf>
    <xf numFmtId="0" fontId="34" fillId="0" borderId="1" xfId="0" quotePrefix="1" applyFont="1" applyFill="1" applyBorder="1" applyAlignment="1">
      <alignment horizontal="center" vertical="center" wrapText="1"/>
    </xf>
    <xf numFmtId="0" fontId="34" fillId="0" borderId="1" xfId="0" applyFont="1" applyFill="1" applyBorder="1" applyAlignment="1">
      <alignment vertical="center" wrapText="1"/>
    </xf>
    <xf numFmtId="3" fontId="34" fillId="0" borderId="1" xfId="0" applyNumberFormat="1" applyFont="1" applyFill="1" applyBorder="1" applyAlignment="1">
      <alignment vertical="center"/>
    </xf>
    <xf numFmtId="3" fontId="43" fillId="0" borderId="1" xfId="0" quotePrefix="1" applyNumberFormat="1" applyFont="1" applyFill="1" applyBorder="1" applyAlignment="1">
      <alignment horizontal="right" vertical="center" wrapText="1"/>
    </xf>
    <xf numFmtId="3" fontId="43" fillId="0" borderId="1" xfId="0" applyNumberFormat="1" applyFont="1" applyFill="1" applyBorder="1" applyAlignment="1">
      <alignment horizontal="right" vertical="center" wrapText="1"/>
    </xf>
    <xf numFmtId="3" fontId="34" fillId="0" borderId="1" xfId="0" applyNumberFormat="1" applyFont="1" applyFill="1" applyBorder="1" applyAlignment="1">
      <alignment horizontal="right" vertical="center"/>
    </xf>
    <xf numFmtId="0" fontId="35" fillId="0" borderId="0" xfId="0" applyFont="1" applyFill="1" applyAlignment="1">
      <alignment horizontal="center" vertical="center"/>
    </xf>
    <xf numFmtId="3" fontId="34" fillId="0" borderId="1" xfId="11" applyNumberFormat="1" applyFont="1" applyFill="1" applyBorder="1" applyAlignment="1">
      <alignment horizontal="right" vertical="center"/>
    </xf>
    <xf numFmtId="0" fontId="34" fillId="0" borderId="1" xfId="0" quotePrefix="1" applyFont="1" applyFill="1" applyBorder="1" applyAlignment="1">
      <alignment horizontal="center" vertical="center"/>
    </xf>
    <xf numFmtId="0" fontId="43" fillId="0" borderId="0" xfId="0" applyFont="1" applyFill="1" applyAlignment="1">
      <alignment vertical="center"/>
    </xf>
    <xf numFmtId="3" fontId="39" fillId="0" borderId="0" xfId="0" applyNumberFormat="1" applyFont="1" applyFill="1" applyAlignment="1">
      <alignment vertical="center"/>
    </xf>
    <xf numFmtId="0" fontId="39" fillId="0" borderId="0" xfId="0" applyFont="1" applyFill="1" applyAlignment="1">
      <alignment vertical="center"/>
    </xf>
    <xf numFmtId="0" fontId="40" fillId="0" borderId="9" xfId="0" applyFont="1" applyFill="1" applyBorder="1" applyAlignment="1">
      <alignment horizontal="center" vertical="center"/>
    </xf>
    <xf numFmtId="3" fontId="40" fillId="0" borderId="9" xfId="0" applyNumberFormat="1" applyFont="1" applyFill="1" applyBorder="1" applyAlignment="1">
      <alignment vertical="center" wrapText="1"/>
    </xf>
    <xf numFmtId="3" fontId="33" fillId="0" borderId="9" xfId="499" applyNumberFormat="1" applyFont="1" applyFill="1" applyBorder="1" applyAlignment="1">
      <alignment horizontal="right" vertical="center"/>
    </xf>
    <xf numFmtId="3" fontId="34" fillId="0" borderId="1" xfId="0" quotePrefix="1" applyNumberFormat="1" applyFont="1" applyFill="1" applyBorder="1" applyAlignment="1">
      <alignment horizontal="right" vertical="center" wrapText="1"/>
    </xf>
    <xf numFmtId="0" fontId="34" fillId="0" borderId="9" xfId="0" applyFont="1" applyFill="1" applyBorder="1" applyAlignment="1">
      <alignment horizontal="center" vertical="center"/>
    </xf>
    <xf numFmtId="3" fontId="34" fillId="0" borderId="9" xfId="499" applyNumberFormat="1" applyFont="1" applyFill="1" applyBorder="1" applyAlignment="1">
      <alignment horizontal="left" vertical="center"/>
    </xf>
    <xf numFmtId="3" fontId="34" fillId="0" borderId="9" xfId="499" applyNumberFormat="1" applyFont="1" applyFill="1" applyBorder="1" applyAlignment="1">
      <alignment horizontal="right" vertical="center"/>
    </xf>
    <xf numFmtId="0" fontId="43" fillId="0" borderId="10" xfId="0" applyFont="1" applyFill="1" applyBorder="1" applyAlignment="1">
      <alignment horizontal="center" vertical="center"/>
    </xf>
    <xf numFmtId="3" fontId="34" fillId="0" borderId="10" xfId="499" applyNumberFormat="1" applyFont="1" applyFill="1" applyBorder="1" applyAlignment="1">
      <alignment horizontal="left" vertical="center"/>
    </xf>
    <xf numFmtId="3" fontId="34" fillId="0" borderId="10" xfId="499" applyNumberFormat="1" applyFont="1" applyFill="1" applyBorder="1" applyAlignment="1">
      <alignment horizontal="right" vertical="center"/>
    </xf>
    <xf numFmtId="0" fontId="33" fillId="0" borderId="1" xfId="0" applyFont="1" applyFill="1" applyBorder="1" applyAlignment="1">
      <alignment horizontal="left" vertical="center" wrapText="1"/>
    </xf>
    <xf numFmtId="3" fontId="35" fillId="0" borderId="1" xfId="0" applyNumberFormat="1" applyFont="1" applyFill="1" applyBorder="1" applyAlignment="1">
      <alignment horizontal="right" vertical="center" wrapText="1"/>
    </xf>
    <xf numFmtId="0" fontId="43" fillId="0" borderId="1" xfId="0" applyFont="1" applyFill="1" applyBorder="1" applyAlignment="1">
      <alignment horizontal="center" vertical="center"/>
    </xf>
    <xf numFmtId="0" fontId="43" fillId="0" borderId="1" xfId="0" quotePrefix="1" applyFont="1" applyFill="1" applyBorder="1" applyAlignment="1">
      <alignment horizontal="justify" vertical="center" wrapText="1"/>
    </xf>
    <xf numFmtId="0" fontId="44" fillId="0" borderId="8" xfId="0" quotePrefix="1" applyFont="1" applyFill="1" applyBorder="1" applyAlignment="1">
      <alignment horizontal="justify" vertical="center" wrapText="1"/>
    </xf>
    <xf numFmtId="0" fontId="45" fillId="0" borderId="1" xfId="0" applyFont="1" applyFill="1" applyBorder="1" applyAlignment="1">
      <alignment horizontal="center" vertical="center"/>
    </xf>
    <xf numFmtId="0" fontId="45" fillId="0" borderId="1" xfId="0" quotePrefix="1" applyFont="1" applyFill="1" applyBorder="1" applyAlignment="1">
      <alignment horizontal="justify" vertical="center" wrapText="1"/>
    </xf>
    <xf numFmtId="3" fontId="45" fillId="0" borderId="1" xfId="0" applyNumberFormat="1" applyFont="1" applyFill="1" applyBorder="1" applyAlignment="1">
      <alignment horizontal="right" vertical="center" wrapText="1"/>
    </xf>
    <xf numFmtId="0" fontId="36" fillId="0" borderId="0" xfId="1" applyFont="1" applyFill="1" applyAlignment="1">
      <alignment vertical="center"/>
    </xf>
    <xf numFmtId="0" fontId="43" fillId="0" borderId="1" xfId="0" applyFont="1" applyFill="1" applyBorder="1" applyAlignment="1">
      <alignment horizontal="justify" vertical="center" wrapText="1"/>
    </xf>
    <xf numFmtId="0" fontId="43" fillId="0" borderId="1" xfId="0" applyFont="1" applyFill="1" applyBorder="1" applyAlignment="1">
      <alignment horizontal="justify" wrapText="1"/>
    </xf>
    <xf numFmtId="3" fontId="43" fillId="0" borderId="1" xfId="0" applyNumberFormat="1" applyFont="1" applyFill="1" applyBorder="1" applyAlignment="1">
      <alignment vertical="center"/>
    </xf>
    <xf numFmtId="3" fontId="43" fillId="0" borderId="1" xfId="0" applyNumberFormat="1" applyFont="1" applyFill="1" applyBorder="1" applyAlignment="1">
      <alignment horizontal="right"/>
    </xf>
    <xf numFmtId="0" fontId="34" fillId="0" borderId="1" xfId="0" applyFont="1" applyFill="1" applyBorder="1" applyAlignment="1">
      <alignment horizontal="left" vertical="center" wrapText="1"/>
    </xf>
    <xf numFmtId="0" fontId="33" fillId="0" borderId="1" xfId="0" quotePrefix="1" applyFont="1" applyFill="1" applyBorder="1" applyAlignment="1">
      <alignment horizontal="center" vertical="center"/>
    </xf>
    <xf numFmtId="0" fontId="46" fillId="0" borderId="1" xfId="416" applyFont="1" applyFill="1" applyBorder="1" applyAlignment="1">
      <alignment vertical="center" wrapText="1"/>
    </xf>
    <xf numFmtId="0" fontId="43" fillId="0" borderId="1" xfId="0" applyFont="1" applyFill="1" applyBorder="1" applyAlignment="1">
      <alignment horizontal="left" vertical="center" wrapText="1"/>
    </xf>
    <xf numFmtId="167" fontId="34" fillId="0" borderId="1" xfId="11" applyNumberFormat="1" applyFont="1" applyFill="1" applyBorder="1" applyAlignment="1">
      <alignment horizontal="center" vertical="center"/>
    </xf>
    <xf numFmtId="3" fontId="35" fillId="0" borderId="1" xfId="0" applyNumberFormat="1" applyFont="1" applyFill="1" applyBorder="1" applyAlignment="1">
      <alignment vertical="center"/>
    </xf>
    <xf numFmtId="0" fontId="34" fillId="0" borderId="0" xfId="1" applyFont="1" applyFill="1" applyAlignment="1">
      <alignment vertical="center" wrapText="1"/>
    </xf>
    <xf numFmtId="0" fontId="48" fillId="0" borderId="0" xfId="0" applyFont="1" applyFill="1" applyAlignment="1">
      <alignment horizontal="center"/>
    </xf>
    <xf numFmtId="0" fontId="35" fillId="0" borderId="6" xfId="0" applyFont="1" applyFill="1" applyBorder="1" applyAlignment="1"/>
    <xf numFmtId="0" fontId="35" fillId="0" borderId="6" xfId="0" applyFont="1" applyFill="1" applyBorder="1" applyAlignment="1">
      <alignment horizontal="center"/>
    </xf>
    <xf numFmtId="3" fontId="35" fillId="0" borderId="6" xfId="0" applyNumberFormat="1" applyFont="1" applyFill="1" applyBorder="1" applyAlignment="1"/>
    <xf numFmtId="0" fontId="43" fillId="0" borderId="0" xfId="0" applyFont="1" applyFill="1" applyAlignment="1">
      <alignment horizontal="center"/>
    </xf>
    <xf numFmtId="0" fontId="45" fillId="0" borderId="1" xfId="0" applyFont="1" applyFill="1" applyBorder="1" applyAlignment="1">
      <alignment horizontal="center" vertical="center" wrapText="1"/>
    </xf>
    <xf numFmtId="0" fontId="51" fillId="0" borderId="1" xfId="0" applyFont="1" applyFill="1" applyBorder="1" applyAlignment="1">
      <alignment horizontal="center" vertical="center" wrapText="1"/>
    </xf>
    <xf numFmtId="0" fontId="43" fillId="0" borderId="2" xfId="0" applyFont="1" applyFill="1" applyBorder="1" applyAlignment="1">
      <alignment horizontal="center" vertical="center" wrapText="1"/>
    </xf>
    <xf numFmtId="0" fontId="35" fillId="0" borderId="1" xfId="0" applyFont="1" applyFill="1" applyBorder="1" applyAlignment="1">
      <alignment horizontal="center" vertical="center" wrapText="1"/>
    </xf>
    <xf numFmtId="3" fontId="35" fillId="0" borderId="1" xfId="11" applyNumberFormat="1" applyFont="1" applyFill="1" applyBorder="1" applyAlignment="1">
      <alignment horizontal="right" vertical="center"/>
    </xf>
    <xf numFmtId="0" fontId="35" fillId="0" borderId="1" xfId="0" applyFont="1" applyFill="1" applyBorder="1" applyAlignment="1">
      <alignment horizontal="center" vertical="center"/>
    </xf>
    <xf numFmtId="0" fontId="35" fillId="0" borderId="1" xfId="0" applyFont="1" applyFill="1" applyBorder="1" applyAlignment="1">
      <alignment horizontal="left" vertical="center" wrapText="1"/>
    </xf>
    <xf numFmtId="167" fontId="35" fillId="0" borderId="1" xfId="0" applyNumberFormat="1" applyFont="1" applyFill="1" applyBorder="1" applyAlignment="1">
      <alignment horizontal="center" vertical="center" wrapText="1"/>
    </xf>
    <xf numFmtId="3" fontId="43" fillId="0" borderId="0" xfId="0" applyNumberFormat="1" applyFont="1" applyFill="1" applyAlignment="1">
      <alignment horizontal="center"/>
    </xf>
    <xf numFmtId="0" fontId="43" fillId="0" borderId="1" xfId="0" applyFont="1" applyFill="1" applyBorder="1" applyAlignment="1">
      <alignment horizontal="center" vertical="center" wrapText="1"/>
    </xf>
    <xf numFmtId="0" fontId="43" fillId="0" borderId="1" xfId="504" applyFont="1" applyFill="1" applyBorder="1" applyAlignment="1">
      <alignment vertical="center" wrapText="1"/>
    </xf>
    <xf numFmtId="167" fontId="43" fillId="0" borderId="1" xfId="11" applyNumberFormat="1" applyFont="1" applyFill="1" applyBorder="1" applyAlignment="1">
      <alignment vertical="center" wrapText="1"/>
    </xf>
    <xf numFmtId="3" fontId="43" fillId="0" borderId="1" xfId="11" applyNumberFormat="1" applyFont="1" applyFill="1" applyBorder="1" applyAlignment="1">
      <alignment horizontal="right" vertical="center"/>
    </xf>
    <xf numFmtId="0" fontId="35" fillId="0" borderId="1" xfId="0" applyFont="1" applyFill="1" applyBorder="1" applyAlignment="1">
      <alignment vertical="center" wrapText="1"/>
    </xf>
    <xf numFmtId="185" fontId="43" fillId="0" borderId="1" xfId="11" applyNumberFormat="1" applyFont="1" applyFill="1" applyBorder="1" applyAlignment="1">
      <alignment horizontal="center"/>
    </xf>
    <xf numFmtId="169" fontId="43" fillId="0" borderId="0" xfId="0" applyNumberFormat="1" applyFont="1" applyFill="1" applyAlignment="1">
      <alignment horizontal="center"/>
    </xf>
    <xf numFmtId="0" fontId="43" fillId="0" borderId="1" xfId="0" applyFont="1" applyFill="1" applyBorder="1" applyAlignment="1">
      <alignment vertical="center" wrapText="1"/>
    </xf>
    <xf numFmtId="0" fontId="43" fillId="0" borderId="1" xfId="0" applyFont="1" applyFill="1" applyBorder="1" applyAlignment="1">
      <alignment horizontal="center"/>
    </xf>
    <xf numFmtId="3" fontId="43" fillId="0" borderId="1" xfId="0" applyNumberFormat="1" applyFont="1" applyFill="1" applyBorder="1" applyAlignment="1">
      <alignment horizontal="left" vertical="center"/>
    </xf>
    <xf numFmtId="3" fontId="43" fillId="0" borderId="1" xfId="0" applyNumberFormat="1" applyFont="1" applyFill="1" applyBorder="1" applyAlignment="1">
      <alignment horizontal="center" vertical="center"/>
    </xf>
    <xf numFmtId="0" fontId="53" fillId="0" borderId="0" xfId="0" applyFont="1" applyFill="1" applyAlignment="1">
      <alignment horizontal="left"/>
    </xf>
    <xf numFmtId="0" fontId="54" fillId="0" borderId="0" xfId="0" applyFont="1" applyFill="1" applyAlignment="1">
      <alignment horizontal="center"/>
    </xf>
    <xf numFmtId="0" fontId="54" fillId="0" borderId="0" xfId="0" applyFont="1" applyFill="1" applyAlignment="1">
      <alignment horizontal="left"/>
    </xf>
    <xf numFmtId="4" fontId="54" fillId="0" borderId="0" xfId="0" applyNumberFormat="1" applyFont="1" applyFill="1" applyAlignment="1">
      <alignment horizontal="right"/>
    </xf>
    <xf numFmtId="3" fontId="54" fillId="0" borderId="0" xfId="0" applyNumberFormat="1" applyFont="1" applyFill="1" applyAlignment="1">
      <alignment horizontal="right"/>
    </xf>
    <xf numFmtId="0" fontId="48" fillId="0" borderId="0" xfId="0" applyFont="1" applyFill="1" applyAlignment="1">
      <alignment horizontal="left"/>
    </xf>
    <xf numFmtId="4" fontId="48" fillId="0" borderId="0" xfId="0" applyNumberFormat="1" applyFont="1" applyFill="1" applyAlignment="1">
      <alignment horizontal="right"/>
    </xf>
    <xf numFmtId="0" fontId="48" fillId="0" borderId="0" xfId="0" applyFont="1" applyFill="1" applyAlignment="1">
      <alignment horizontal="right"/>
    </xf>
    <xf numFmtId="0" fontId="55" fillId="0" borderId="0" xfId="0" applyFont="1" applyFill="1" applyAlignment="1">
      <alignment horizontal="left"/>
    </xf>
    <xf numFmtId="0" fontId="55" fillId="0" borderId="0" xfId="0" applyFont="1" applyFill="1" applyAlignment="1">
      <alignment horizontal="center"/>
    </xf>
    <xf numFmtId="0" fontId="55" fillId="0" borderId="0" xfId="0" applyFont="1" applyFill="1" applyAlignment="1">
      <alignment horizontal="right"/>
    </xf>
    <xf numFmtId="3" fontId="55" fillId="0" borderId="0" xfId="0" applyNumberFormat="1" applyFont="1" applyFill="1" applyAlignment="1">
      <alignment horizontal="right"/>
    </xf>
    <xf numFmtId="0" fontId="54" fillId="0" borderId="0" xfId="0" applyFont="1" applyFill="1" applyAlignment="1">
      <alignment horizontal="right"/>
    </xf>
    <xf numFmtId="0" fontId="56" fillId="0" borderId="0" xfId="0" applyFont="1" applyFill="1" applyAlignment="1">
      <alignment horizontal="center"/>
    </xf>
    <xf numFmtId="3" fontId="48" fillId="0" borderId="0" xfId="0" applyNumberFormat="1" applyFont="1" applyFill="1" applyAlignment="1">
      <alignment horizontal="center"/>
    </xf>
    <xf numFmtId="0" fontId="33" fillId="0" borderId="1" xfId="1" applyFont="1" applyFill="1" applyBorder="1" applyAlignment="1">
      <alignment horizontal="left" vertical="center" wrapText="1"/>
    </xf>
    <xf numFmtId="167" fontId="33" fillId="0" borderId="1" xfId="9" applyNumberFormat="1" applyFont="1" applyFill="1" applyBorder="1" applyAlignment="1">
      <alignment horizontal="center" vertical="center" wrapText="1"/>
    </xf>
    <xf numFmtId="0" fontId="33" fillId="0" borderId="1" xfId="1" quotePrefix="1" applyFont="1" applyFill="1" applyBorder="1" applyAlignment="1">
      <alignment horizontal="left" vertical="center" wrapText="1"/>
    </xf>
    <xf numFmtId="167" fontId="33" fillId="0" borderId="1" xfId="1" applyNumberFormat="1" applyFont="1" applyFill="1" applyBorder="1" applyAlignment="1">
      <alignment horizontal="center" vertical="center"/>
    </xf>
    <xf numFmtId="167" fontId="33" fillId="0" borderId="1" xfId="9" applyNumberFormat="1" applyFont="1" applyFill="1" applyBorder="1" applyAlignment="1">
      <alignment vertical="center" wrapText="1"/>
    </xf>
    <xf numFmtId="0" fontId="33" fillId="0" borderId="1" xfId="6" applyFont="1" applyFill="1" applyBorder="1" applyAlignment="1">
      <alignment horizontal="center" vertical="center"/>
    </xf>
    <xf numFmtId="0" fontId="33" fillId="0" borderId="1" xfId="6" applyFont="1" applyFill="1" applyBorder="1" applyAlignment="1">
      <alignment vertical="center" wrapText="1"/>
    </xf>
    <xf numFmtId="3" fontId="33" fillId="0" borderId="1" xfId="6" applyNumberFormat="1" applyFont="1" applyFill="1" applyBorder="1" applyAlignment="1">
      <alignment horizontal="right" vertical="center" wrapText="1"/>
    </xf>
    <xf numFmtId="0" fontId="33" fillId="0" borderId="1" xfId="0" applyFont="1" applyFill="1" applyBorder="1" applyAlignment="1">
      <alignment vertical="center" wrapText="1"/>
    </xf>
    <xf numFmtId="167" fontId="36" fillId="0" borderId="0" xfId="9" applyNumberFormat="1" applyFont="1" applyFill="1" applyBorder="1" applyAlignment="1">
      <alignment horizontal="center" vertical="center" wrapText="1"/>
    </xf>
    <xf numFmtId="0" fontId="33" fillId="0" borderId="0" xfId="1" applyFont="1" applyFill="1" applyAlignment="1">
      <alignment horizontal="center" vertical="center"/>
    </xf>
    <xf numFmtId="0" fontId="35" fillId="0" borderId="0" xfId="1" applyFont="1" applyFill="1" applyAlignment="1">
      <alignment horizontal="center" vertical="center" wrapText="1"/>
    </xf>
    <xf numFmtId="169" fontId="37" fillId="0" borderId="1" xfId="0" applyNumberFormat="1" applyFont="1" applyFill="1" applyBorder="1" applyAlignment="1">
      <alignment horizontal="center" vertical="center" wrapText="1"/>
    </xf>
    <xf numFmtId="0" fontId="33" fillId="0" borderId="1" xfId="0" applyFont="1" applyFill="1" applyBorder="1" applyAlignment="1">
      <alignment horizontal="center" vertical="center"/>
    </xf>
    <xf numFmtId="0" fontId="33" fillId="0" borderId="1" xfId="0" applyFont="1" applyFill="1" applyBorder="1" applyAlignment="1">
      <alignment horizontal="center" vertical="center" wrapText="1"/>
    </xf>
    <xf numFmtId="0" fontId="38" fillId="0" borderId="1" xfId="0" applyFont="1" applyFill="1" applyBorder="1" applyAlignment="1">
      <alignment horizontal="center" vertical="center" wrapText="1"/>
    </xf>
    <xf numFmtId="0" fontId="36" fillId="0" borderId="6" xfId="1" applyFont="1" applyFill="1" applyBorder="1" applyAlignment="1">
      <alignment horizontal="center" vertical="center"/>
    </xf>
    <xf numFmtId="0" fontId="43" fillId="0" borderId="11" xfId="0" applyFont="1" applyFill="1" applyBorder="1" applyAlignment="1">
      <alignment horizontal="center" vertical="center" wrapText="1"/>
    </xf>
    <xf numFmtId="0" fontId="43" fillId="0" borderId="3" xfId="0" applyFont="1" applyFill="1" applyBorder="1" applyAlignment="1">
      <alignment horizontal="center" vertical="center" wrapText="1"/>
    </xf>
    <xf numFmtId="0" fontId="43" fillId="0" borderId="12"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56" fillId="0" borderId="0" xfId="0" applyFont="1" applyFill="1" applyAlignment="1">
      <alignment horizontal="center"/>
    </xf>
    <xf numFmtId="0" fontId="47" fillId="0" borderId="0" xfId="0" applyFont="1" applyFill="1" applyAlignment="1">
      <alignment horizontal="center" vertical="center" wrapText="1"/>
    </xf>
    <xf numFmtId="3" fontId="49" fillId="0" borderId="6" xfId="0" applyNumberFormat="1" applyFont="1" applyFill="1" applyBorder="1" applyAlignment="1">
      <alignment horizontal="center"/>
    </xf>
    <xf numFmtId="0" fontId="50" fillId="0" borderId="1" xfId="0" applyFont="1" applyFill="1" applyBorder="1" applyAlignment="1">
      <alignment horizontal="center" vertical="center" wrapText="1"/>
    </xf>
    <xf numFmtId="0" fontId="54" fillId="0" borderId="0" xfId="0" applyFont="1" applyFill="1" applyAlignment="1">
      <alignment horizontal="center"/>
    </xf>
  </cellXfs>
  <cellStyles count="505">
    <cellStyle name="_x0001_" xfId="32"/>
    <cellStyle name="." xfId="33"/>
    <cellStyle name="??_kc-elec system check list" xfId="34"/>
    <cellStyle name="_KLPS §Z 500kV PM" xfId="35"/>
    <cellStyle name="_KT (2)" xfId="36"/>
    <cellStyle name="_KT (2)_1" xfId="37"/>
    <cellStyle name="_KT (2)_2" xfId="38"/>
    <cellStyle name="_KT (2)_2_TG-TH" xfId="39"/>
    <cellStyle name="_KT (2)_3" xfId="40"/>
    <cellStyle name="_KT (2)_3_TG-TH" xfId="41"/>
    <cellStyle name="_KT (2)_3_TG-TH_KLPS §Z 500kV PM" xfId="42"/>
    <cellStyle name="_KT (2)_4" xfId="43"/>
    <cellStyle name="_KT (2)_4_TG-TH" xfId="44"/>
    <cellStyle name="_KT (2)_5" xfId="45"/>
    <cellStyle name="_KT (2)_KLPS §Z 500kV PM" xfId="46"/>
    <cellStyle name="_KT (2)_TG-TH" xfId="47"/>
    <cellStyle name="_KT_TG" xfId="48"/>
    <cellStyle name="_KT_TG_1" xfId="49"/>
    <cellStyle name="_KT_TG_2" xfId="50"/>
    <cellStyle name="_KT_TG_3" xfId="51"/>
    <cellStyle name="_KT_TG_4" xfId="52"/>
    <cellStyle name="_TG-TH" xfId="53"/>
    <cellStyle name="_TG-TH_1" xfId="54"/>
    <cellStyle name="_TG-TH_2" xfId="55"/>
    <cellStyle name="_TG-TH_3" xfId="56"/>
    <cellStyle name="_TG-TH_4" xfId="57"/>
    <cellStyle name="1" xfId="58"/>
    <cellStyle name="1_BC thang 01" xfId="19"/>
    <cellStyle name="1_Book1" xfId="59"/>
    <cellStyle name="1_Book1_VON DAU TU XDCB 2017" xfId="60"/>
    <cellStyle name="1_GIÁ NÔNG SẢN" xfId="61"/>
    <cellStyle name="1_GIÁ NÔNG SẢN_VON DAU TU XDCB 2017" xfId="62"/>
    <cellStyle name="1_SẢN XUẤT" xfId="63"/>
    <cellStyle name="1_SẢN XUẤT_VON DAU TU XDCB 2017" xfId="64"/>
    <cellStyle name="1_Sheet1" xfId="65"/>
    <cellStyle name="1_Sheet1_TUAN 3-10" xfId="66"/>
    <cellStyle name="1_Sheet1_TUAN 3-10 2" xfId="67"/>
    <cellStyle name="1_Sheet1_TUAN 3-10 3" xfId="448"/>
    <cellStyle name="1_Sheet1_TUAN 3-10_Sheet2" xfId="68"/>
    <cellStyle name="1_Sheet1_TUAN 3-10_VON CTMTQG" xfId="69"/>
    <cellStyle name="1_Sheet1_TUAN 3-10_VON DAU TU XDCB 2017" xfId="70"/>
    <cellStyle name="1_Sheet1_TUAN 3-10_VON DT" xfId="71"/>
    <cellStyle name="1_Sheet1_TUAN 3-10_VON ĐT" xfId="72"/>
    <cellStyle name="1_Sheet1_TUAN 3-10_VON SNNN" xfId="73"/>
    <cellStyle name="1_Sheet1_VON CTMTQG TUAN 3-10-1" xfId="74"/>
    <cellStyle name="1_Sheet1_VON DAU TU TUAN 3-10-1" xfId="75"/>
    <cellStyle name="1_Sheet1_VON DAU TU TUAN 4-10" xfId="76"/>
    <cellStyle name="1_Sheet1_VON DAU TU TUAN 4-10 2" xfId="77"/>
    <cellStyle name="1_Sheet1_VON DAU TU TUAN 4-10 3" xfId="449"/>
    <cellStyle name="1_Sheet1_VON DAU TU TUAN 4-10_Sheet2" xfId="78"/>
    <cellStyle name="1_Sheet1_VON DAU TU TUAN 4-10_VON CTMTQG" xfId="79"/>
    <cellStyle name="1_Sheet1_VON DAU TU TUAN 4-10_VON DAU TU XDCB 2017" xfId="80"/>
    <cellStyle name="1_Sheet1_VON DAU TU TUAN 4-10_VON DT" xfId="81"/>
    <cellStyle name="1_Sheet1_VON DAU TU TUAN 4-10_VON ĐT" xfId="82"/>
    <cellStyle name="1_Sheet1_VON DAU TU TUAN 4-10_VON SNNN" xfId="83"/>
    <cellStyle name="1_Sheet1_VON DAU TU XDCB 2017" xfId="84"/>
    <cellStyle name="1_Sheet1_VON ĐT" xfId="85"/>
    <cellStyle name="1_Sheet1_VON SU NGHIEP TUAN 3-10-1" xfId="86"/>
    <cellStyle name="1_TUAN 1-10" xfId="87"/>
    <cellStyle name="1_TUAN 1-10 2" xfId="88"/>
    <cellStyle name="1_TUAN 1-10 3" xfId="450"/>
    <cellStyle name="1_TUAN 1-10_Sheet2" xfId="89"/>
    <cellStyle name="1_TUAN 1-10_VON CTMTQG" xfId="90"/>
    <cellStyle name="1_TUAN 1-10_VON CTMTQG TUAN 3-10-1" xfId="91"/>
    <cellStyle name="1_TUAN 1-10_VON CTMTQG TUAN 4-10" xfId="92"/>
    <cellStyle name="1_TUAN 1-10_VON DAU TU TUAN 3-10-1" xfId="93"/>
    <cellStyle name="1_TUAN 1-10_VON DAU TU XDCB 2017" xfId="94"/>
    <cellStyle name="1_TUAN 1-10_VON DT" xfId="95"/>
    <cellStyle name="1_TUAN 1-10_VON ĐT" xfId="96"/>
    <cellStyle name="1_TUAN 1-10_VON SNNN" xfId="97"/>
    <cellStyle name="1_TUAN 1-10_VON SNNN TUAN 4-10" xfId="98"/>
    <cellStyle name="1_TUAN 1-10_VON SU NGHIEP TUAN 3-10-1" xfId="99"/>
    <cellStyle name="1_VON CTMTQG TUAN 2-10" xfId="100"/>
    <cellStyle name="1_VON CTMTQG TUAN 2-10 2" xfId="101"/>
    <cellStyle name="1_VON CTMTQG TUAN 2-10 3" xfId="451"/>
    <cellStyle name="1_VON CTMTQG TUAN 2-10_Sheet2" xfId="102"/>
    <cellStyle name="1_VON CTMTQG TUAN 2-10_VON CTMTQG" xfId="103"/>
    <cellStyle name="1_VON CTMTQG TUAN 2-10_VON CTMTQG TUAN 3-10-1" xfId="104"/>
    <cellStyle name="1_VON CTMTQG TUAN 2-10_VON CTMTQG TUAN 4-10" xfId="105"/>
    <cellStyle name="1_VON CTMTQG TUAN 2-10_VON DAU TU TUAN 3-10-1" xfId="106"/>
    <cellStyle name="1_VON CTMTQG TUAN 2-10_VON DAU TU XDCB 2017" xfId="107"/>
    <cellStyle name="1_VON CTMTQG TUAN 2-10_VON DT" xfId="108"/>
    <cellStyle name="1_VON CTMTQG TUAN 2-10_VON ĐT" xfId="109"/>
    <cellStyle name="1_VON CTMTQG TUAN 2-10_VON SNNN" xfId="110"/>
    <cellStyle name="1_VON CTMTQG TUAN 2-10_VON SNNN TUAN 4-10" xfId="111"/>
    <cellStyle name="1_VON CTMTQG TUAN 2-10_VON SU NGHIEP TUAN 3-10-1" xfId="112"/>
    <cellStyle name="1_VON DAU TU TUAN 2-10" xfId="113"/>
    <cellStyle name="1_VON DAU TU TUAN 2-10 2" xfId="114"/>
    <cellStyle name="1_VON DAU TU TUAN 2-10 3" xfId="452"/>
    <cellStyle name="1_VON DAU TU TUAN 2-10_Sheet2" xfId="115"/>
    <cellStyle name="1_VON DAU TU TUAN 2-10_VON CTMTQG" xfId="116"/>
    <cellStyle name="1_VON DAU TU TUAN 2-10_VON CTMTQG TUAN 3-10-1" xfId="117"/>
    <cellStyle name="1_VON DAU TU TUAN 2-10_VON CTMTQG TUAN 4-10" xfId="118"/>
    <cellStyle name="1_VON DAU TU TUAN 2-10_VON DAU TU TUAN 3-10-1" xfId="119"/>
    <cellStyle name="1_VON DAU TU TUAN 2-10_VON DAU TU XDCB 2017" xfId="120"/>
    <cellStyle name="1_VON DAU TU TUAN 2-10_VON DT" xfId="121"/>
    <cellStyle name="1_VON DAU TU TUAN 2-10_VON ĐT" xfId="122"/>
    <cellStyle name="1_VON DAU TU TUAN 2-10_VON SNNN" xfId="123"/>
    <cellStyle name="1_VON DAU TU TUAN 2-10_VON SNNN TUAN 4-10" xfId="124"/>
    <cellStyle name="1_VON DAU TU TUAN 2-10_VON SU NGHIEP TUAN 3-10-1" xfId="125"/>
    <cellStyle name="1_VON DAU TU XDCB 2017" xfId="126"/>
    <cellStyle name="1_VON SNNN" xfId="127"/>
    <cellStyle name="1_VON SNNN TUAN 2-10" xfId="128"/>
    <cellStyle name="1_VON SNNN TUAN 2-10 2" xfId="129"/>
    <cellStyle name="1_VON SNNN TUAN 2-10 3" xfId="453"/>
    <cellStyle name="1_VON SNNN TUAN 2-10_Sheet2" xfId="130"/>
    <cellStyle name="1_VON SNNN TUAN 2-10_VON CTMTQG" xfId="131"/>
    <cellStyle name="1_VON SNNN TUAN 2-10_VON CTMTQG TUAN 3-10-1" xfId="132"/>
    <cellStyle name="1_VON SNNN TUAN 2-10_VON CTMTQG TUAN 4-10" xfId="133"/>
    <cellStyle name="1_VON SNNN TUAN 2-10_VON DAU TU TUAN 3-10-1" xfId="134"/>
    <cellStyle name="1_VON SNNN TUAN 2-10_VON DAU TU XDCB 2017" xfId="135"/>
    <cellStyle name="1_VON SNNN TUAN 2-10_VON DT" xfId="136"/>
    <cellStyle name="1_VON SNNN TUAN 2-10_VON ĐT" xfId="137"/>
    <cellStyle name="1_VON SNNN TUAN 2-10_VON SNNN" xfId="138"/>
    <cellStyle name="1_VON SNNN TUAN 2-10_VON SNNN TUAN 4-10" xfId="139"/>
    <cellStyle name="1_VON SNNN TUAN 2-10_VON SU NGHIEP TUAN 3-10-1" xfId="140"/>
    <cellStyle name="¹éºÐÀ²_      " xfId="141"/>
    <cellStyle name="2" xfId="142"/>
    <cellStyle name="2_Book1" xfId="143"/>
    <cellStyle name="2_Book1_VON DAU TU XDCB 2017" xfId="144"/>
    <cellStyle name="2_GIÁ NÔNG SẢN" xfId="145"/>
    <cellStyle name="2_GIÁ NÔNG SẢN_VON DAU TU XDCB 2017" xfId="146"/>
    <cellStyle name="2_SẢN XUẤT" xfId="147"/>
    <cellStyle name="2_SẢN XUẤT_VON DAU TU XDCB 2017" xfId="148"/>
    <cellStyle name="2_Sheet1" xfId="149"/>
    <cellStyle name="2_Sheet1_TUAN 3-10" xfId="150"/>
    <cellStyle name="2_Sheet1_TUAN 3-10 2" xfId="151"/>
    <cellStyle name="2_Sheet1_TUAN 3-10 3" xfId="454"/>
    <cellStyle name="2_Sheet1_TUAN 3-10_Sheet2" xfId="152"/>
    <cellStyle name="2_Sheet1_TUAN 3-10_VON CTMTQG" xfId="153"/>
    <cellStyle name="2_Sheet1_TUAN 3-10_VON DAU TU XDCB 2017" xfId="154"/>
    <cellStyle name="2_Sheet1_TUAN 3-10_VON DT" xfId="155"/>
    <cellStyle name="2_Sheet1_TUAN 3-10_VON ĐT" xfId="156"/>
    <cellStyle name="2_Sheet1_TUAN 3-10_VON SNNN" xfId="157"/>
    <cellStyle name="2_Sheet1_VON CTMTQG TUAN 3-10-1" xfId="158"/>
    <cellStyle name="2_Sheet1_VON DAU TU TUAN 3-10-1" xfId="159"/>
    <cellStyle name="2_Sheet1_VON DAU TU TUAN 4-10" xfId="160"/>
    <cellStyle name="2_Sheet1_VON DAU TU TUAN 4-10 2" xfId="161"/>
    <cellStyle name="2_Sheet1_VON DAU TU TUAN 4-10 3" xfId="455"/>
    <cellStyle name="2_Sheet1_VON DAU TU TUAN 4-10_Sheet2" xfId="162"/>
    <cellStyle name="2_Sheet1_VON DAU TU TUAN 4-10_VON CTMTQG" xfId="163"/>
    <cellStyle name="2_Sheet1_VON DAU TU TUAN 4-10_VON DAU TU XDCB 2017" xfId="164"/>
    <cellStyle name="2_Sheet1_VON DAU TU TUAN 4-10_VON DT" xfId="165"/>
    <cellStyle name="2_Sheet1_VON DAU TU TUAN 4-10_VON ĐT" xfId="166"/>
    <cellStyle name="2_Sheet1_VON DAU TU TUAN 4-10_VON SNNN" xfId="167"/>
    <cellStyle name="2_Sheet1_VON DAU TU XDCB 2017" xfId="168"/>
    <cellStyle name="2_Sheet1_VON ĐT" xfId="169"/>
    <cellStyle name="2_Sheet1_VON SU NGHIEP TUAN 3-10-1" xfId="170"/>
    <cellStyle name="2_TUAN 1-10" xfId="171"/>
    <cellStyle name="2_TUAN 1-10 2" xfId="172"/>
    <cellStyle name="2_TUAN 1-10 3" xfId="456"/>
    <cellStyle name="2_TUAN 1-10_Sheet2" xfId="173"/>
    <cellStyle name="2_TUAN 1-10_VON CTMTQG" xfId="174"/>
    <cellStyle name="2_TUAN 1-10_VON CTMTQG TUAN 3-10-1" xfId="175"/>
    <cellStyle name="2_TUAN 1-10_VON CTMTQG TUAN 4-10" xfId="176"/>
    <cellStyle name="2_TUAN 1-10_VON DAU TU TUAN 3-10-1" xfId="177"/>
    <cellStyle name="2_TUAN 1-10_VON DAU TU XDCB 2017" xfId="178"/>
    <cellStyle name="2_TUAN 1-10_VON DT" xfId="179"/>
    <cellStyle name="2_TUAN 1-10_VON ĐT" xfId="180"/>
    <cellStyle name="2_TUAN 1-10_VON SNNN" xfId="181"/>
    <cellStyle name="2_TUAN 1-10_VON SNNN TUAN 4-10" xfId="182"/>
    <cellStyle name="2_TUAN 1-10_VON SU NGHIEP TUAN 3-10-1" xfId="183"/>
    <cellStyle name="2_VON CTMTQG TUAN 2-10" xfId="184"/>
    <cellStyle name="2_VON CTMTQG TUAN 2-10 2" xfId="185"/>
    <cellStyle name="2_VON CTMTQG TUAN 2-10 3" xfId="457"/>
    <cellStyle name="2_VON CTMTQG TUAN 2-10_Sheet2" xfId="186"/>
    <cellStyle name="2_VON CTMTQG TUAN 2-10_VON CTMTQG" xfId="187"/>
    <cellStyle name="2_VON CTMTQG TUAN 2-10_VON CTMTQG TUAN 3-10-1" xfId="188"/>
    <cellStyle name="2_VON CTMTQG TUAN 2-10_VON CTMTQG TUAN 4-10" xfId="189"/>
    <cellStyle name="2_VON CTMTQG TUAN 2-10_VON DAU TU TUAN 3-10-1" xfId="190"/>
    <cellStyle name="2_VON CTMTQG TUAN 2-10_VON DAU TU XDCB 2017" xfId="191"/>
    <cellStyle name="2_VON CTMTQG TUAN 2-10_VON DT" xfId="192"/>
    <cellStyle name="2_VON CTMTQG TUAN 2-10_VON ĐT" xfId="193"/>
    <cellStyle name="2_VON CTMTQG TUAN 2-10_VON SNNN" xfId="194"/>
    <cellStyle name="2_VON CTMTQG TUAN 2-10_VON SNNN TUAN 4-10" xfId="195"/>
    <cellStyle name="2_VON CTMTQG TUAN 2-10_VON SU NGHIEP TUAN 3-10-1" xfId="196"/>
    <cellStyle name="2_VON DAU TU TUAN 2-10" xfId="197"/>
    <cellStyle name="2_VON DAU TU TUAN 2-10 2" xfId="198"/>
    <cellStyle name="2_VON DAU TU TUAN 2-10 3" xfId="458"/>
    <cellStyle name="2_VON DAU TU TUAN 2-10_Sheet2" xfId="199"/>
    <cellStyle name="2_VON DAU TU TUAN 2-10_VON CTMTQG" xfId="200"/>
    <cellStyle name="2_VON DAU TU TUAN 2-10_VON CTMTQG TUAN 3-10-1" xfId="201"/>
    <cellStyle name="2_VON DAU TU TUAN 2-10_VON CTMTQG TUAN 4-10" xfId="202"/>
    <cellStyle name="2_VON DAU TU TUAN 2-10_VON DAU TU TUAN 3-10-1" xfId="203"/>
    <cellStyle name="2_VON DAU TU TUAN 2-10_VON DAU TU XDCB 2017" xfId="204"/>
    <cellStyle name="2_VON DAU TU TUAN 2-10_VON DT" xfId="205"/>
    <cellStyle name="2_VON DAU TU TUAN 2-10_VON ĐT" xfId="206"/>
    <cellStyle name="2_VON DAU TU TUAN 2-10_VON SNNN" xfId="207"/>
    <cellStyle name="2_VON DAU TU TUAN 2-10_VON SNNN TUAN 4-10" xfId="208"/>
    <cellStyle name="2_VON DAU TU TUAN 2-10_VON SU NGHIEP TUAN 3-10-1" xfId="209"/>
    <cellStyle name="2_VON DAU TU XDCB 2017" xfId="210"/>
    <cellStyle name="2_VON SNNN" xfId="211"/>
    <cellStyle name="2_VON SNNN TUAN 2-10" xfId="212"/>
    <cellStyle name="2_VON SNNN TUAN 2-10 2" xfId="213"/>
    <cellStyle name="2_VON SNNN TUAN 2-10 3" xfId="459"/>
    <cellStyle name="2_VON SNNN TUAN 2-10_Sheet2" xfId="214"/>
    <cellStyle name="2_VON SNNN TUAN 2-10_VON CTMTQG" xfId="215"/>
    <cellStyle name="2_VON SNNN TUAN 2-10_VON CTMTQG TUAN 3-10-1" xfId="216"/>
    <cellStyle name="2_VON SNNN TUAN 2-10_VON CTMTQG TUAN 4-10" xfId="217"/>
    <cellStyle name="2_VON SNNN TUAN 2-10_VON DAU TU TUAN 3-10-1" xfId="218"/>
    <cellStyle name="2_VON SNNN TUAN 2-10_VON DAU TU XDCB 2017" xfId="219"/>
    <cellStyle name="2_VON SNNN TUAN 2-10_VON DT" xfId="220"/>
    <cellStyle name="2_VON SNNN TUAN 2-10_VON ĐT" xfId="221"/>
    <cellStyle name="2_VON SNNN TUAN 2-10_VON SNNN" xfId="222"/>
    <cellStyle name="2_VON SNNN TUAN 2-10_VON SNNN TUAN 4-10" xfId="223"/>
    <cellStyle name="2_VON SNNN TUAN 2-10_VON SU NGHIEP TUAN 3-10-1" xfId="224"/>
    <cellStyle name="3" xfId="225"/>
    <cellStyle name="3_Book1" xfId="226"/>
    <cellStyle name="3_Book1_VON DAU TU XDCB 2017" xfId="227"/>
    <cellStyle name="3_GIÁ NÔNG SẢN" xfId="228"/>
    <cellStyle name="3_GIÁ NÔNG SẢN_VON DAU TU XDCB 2017" xfId="229"/>
    <cellStyle name="3_SẢN XUẤT" xfId="230"/>
    <cellStyle name="3_SẢN XUẤT_VON DAU TU XDCB 2017" xfId="231"/>
    <cellStyle name="3_Sheet1" xfId="232"/>
    <cellStyle name="3_Sheet1_TUAN 3-10" xfId="233"/>
    <cellStyle name="3_Sheet1_TUAN 3-10 2" xfId="234"/>
    <cellStyle name="3_Sheet1_TUAN 3-10 3" xfId="460"/>
    <cellStyle name="3_Sheet1_TUAN 3-10_Sheet2" xfId="235"/>
    <cellStyle name="3_Sheet1_TUAN 3-10_VON CTMTQG" xfId="236"/>
    <cellStyle name="3_Sheet1_TUAN 3-10_VON DAU TU XDCB 2017" xfId="237"/>
    <cellStyle name="3_Sheet1_TUAN 3-10_VON DT" xfId="238"/>
    <cellStyle name="3_Sheet1_TUAN 3-10_VON ĐT" xfId="239"/>
    <cellStyle name="3_Sheet1_TUAN 3-10_VON SNNN" xfId="240"/>
    <cellStyle name="3_Sheet1_VON CTMTQG TUAN 3-10-1" xfId="241"/>
    <cellStyle name="3_Sheet1_VON DAU TU TUAN 3-10-1" xfId="242"/>
    <cellStyle name="3_Sheet1_VON DAU TU TUAN 4-10" xfId="243"/>
    <cellStyle name="3_Sheet1_VON DAU TU TUAN 4-10 2" xfId="244"/>
    <cellStyle name="3_Sheet1_VON DAU TU TUAN 4-10 3" xfId="461"/>
    <cellStyle name="3_Sheet1_VON DAU TU TUAN 4-10_Sheet2" xfId="245"/>
    <cellStyle name="3_Sheet1_VON DAU TU TUAN 4-10_VON CTMTQG" xfId="246"/>
    <cellStyle name="3_Sheet1_VON DAU TU TUAN 4-10_VON DAU TU XDCB 2017" xfId="247"/>
    <cellStyle name="3_Sheet1_VON DAU TU TUAN 4-10_VON DT" xfId="248"/>
    <cellStyle name="3_Sheet1_VON DAU TU TUAN 4-10_VON ĐT" xfId="249"/>
    <cellStyle name="3_Sheet1_VON DAU TU TUAN 4-10_VON SNNN" xfId="250"/>
    <cellStyle name="3_Sheet1_VON DAU TU XDCB 2017" xfId="251"/>
    <cellStyle name="3_Sheet1_VON ĐT" xfId="252"/>
    <cellStyle name="3_Sheet1_VON SU NGHIEP TUAN 3-10-1" xfId="253"/>
    <cellStyle name="3_TUAN 1-10" xfId="254"/>
    <cellStyle name="3_TUAN 1-10 2" xfId="255"/>
    <cellStyle name="3_TUAN 1-10 3" xfId="462"/>
    <cellStyle name="3_TUAN 1-10_Sheet2" xfId="256"/>
    <cellStyle name="3_TUAN 1-10_VON CTMTQG" xfId="257"/>
    <cellStyle name="3_TUAN 1-10_VON CTMTQG TUAN 3-10-1" xfId="258"/>
    <cellStyle name="3_TUAN 1-10_VON CTMTQG TUAN 4-10" xfId="259"/>
    <cellStyle name="3_TUAN 1-10_VON DAU TU TUAN 3-10-1" xfId="260"/>
    <cellStyle name="3_TUAN 1-10_VON DAU TU XDCB 2017" xfId="261"/>
    <cellStyle name="3_TUAN 1-10_VON DT" xfId="262"/>
    <cellStyle name="3_TUAN 1-10_VON ĐT" xfId="263"/>
    <cellStyle name="3_TUAN 1-10_VON SNNN" xfId="264"/>
    <cellStyle name="3_TUAN 1-10_VON SNNN TUAN 4-10" xfId="265"/>
    <cellStyle name="3_TUAN 1-10_VON SU NGHIEP TUAN 3-10-1" xfId="266"/>
    <cellStyle name="3_VON CTMTQG TUAN 2-10" xfId="267"/>
    <cellStyle name="3_VON CTMTQG TUAN 2-10 2" xfId="268"/>
    <cellStyle name="3_VON CTMTQG TUAN 2-10 3" xfId="463"/>
    <cellStyle name="3_VON CTMTQG TUAN 2-10_Sheet2" xfId="269"/>
    <cellStyle name="3_VON CTMTQG TUAN 2-10_VON CTMTQG" xfId="270"/>
    <cellStyle name="3_VON CTMTQG TUAN 2-10_VON CTMTQG TUAN 3-10-1" xfId="271"/>
    <cellStyle name="3_VON CTMTQG TUAN 2-10_VON CTMTQG TUAN 4-10" xfId="272"/>
    <cellStyle name="3_VON CTMTQG TUAN 2-10_VON DAU TU TUAN 3-10-1" xfId="273"/>
    <cellStyle name="3_VON CTMTQG TUAN 2-10_VON DAU TU XDCB 2017" xfId="274"/>
    <cellStyle name="3_VON CTMTQG TUAN 2-10_VON DT" xfId="275"/>
    <cellStyle name="3_VON CTMTQG TUAN 2-10_VON ĐT" xfId="276"/>
    <cellStyle name="3_VON CTMTQG TUAN 2-10_VON SNNN" xfId="277"/>
    <cellStyle name="3_VON CTMTQG TUAN 2-10_VON SNNN TUAN 4-10" xfId="278"/>
    <cellStyle name="3_VON CTMTQG TUAN 2-10_VON SU NGHIEP TUAN 3-10-1" xfId="279"/>
    <cellStyle name="3_VON DAU TU TUAN 2-10" xfId="280"/>
    <cellStyle name="3_VON DAU TU TUAN 2-10 2" xfId="281"/>
    <cellStyle name="3_VON DAU TU TUAN 2-10 3" xfId="464"/>
    <cellStyle name="3_VON DAU TU TUAN 2-10_Sheet2" xfId="282"/>
    <cellStyle name="3_VON DAU TU TUAN 2-10_VON CTMTQG" xfId="283"/>
    <cellStyle name="3_VON DAU TU TUAN 2-10_VON CTMTQG TUAN 3-10-1" xfId="284"/>
    <cellStyle name="3_VON DAU TU TUAN 2-10_VON CTMTQG TUAN 4-10" xfId="285"/>
    <cellStyle name="3_VON DAU TU TUAN 2-10_VON DAU TU TUAN 3-10-1" xfId="286"/>
    <cellStyle name="3_VON DAU TU TUAN 2-10_VON DAU TU XDCB 2017" xfId="287"/>
    <cellStyle name="3_VON DAU TU TUAN 2-10_VON DT" xfId="288"/>
    <cellStyle name="3_VON DAU TU TUAN 2-10_VON ĐT" xfId="289"/>
    <cellStyle name="3_VON DAU TU TUAN 2-10_VON SNNN" xfId="290"/>
    <cellStyle name="3_VON DAU TU TUAN 2-10_VON SNNN TUAN 4-10" xfId="291"/>
    <cellStyle name="3_VON DAU TU TUAN 2-10_VON SU NGHIEP TUAN 3-10-1" xfId="292"/>
    <cellStyle name="3_VON DAU TU XDCB 2017" xfId="293"/>
    <cellStyle name="3_VON SNNN" xfId="294"/>
    <cellStyle name="3_VON SNNN TUAN 2-10" xfId="295"/>
    <cellStyle name="3_VON SNNN TUAN 2-10 2" xfId="296"/>
    <cellStyle name="3_VON SNNN TUAN 2-10 3" xfId="465"/>
    <cellStyle name="3_VON SNNN TUAN 2-10_Sheet2" xfId="297"/>
    <cellStyle name="3_VON SNNN TUAN 2-10_VON CTMTQG" xfId="298"/>
    <cellStyle name="3_VON SNNN TUAN 2-10_VON CTMTQG TUAN 3-10-1" xfId="299"/>
    <cellStyle name="3_VON SNNN TUAN 2-10_VON CTMTQG TUAN 4-10" xfId="300"/>
    <cellStyle name="3_VON SNNN TUAN 2-10_VON DAU TU TUAN 3-10-1" xfId="301"/>
    <cellStyle name="3_VON SNNN TUAN 2-10_VON DAU TU XDCB 2017" xfId="302"/>
    <cellStyle name="3_VON SNNN TUAN 2-10_VON DT" xfId="303"/>
    <cellStyle name="3_VON SNNN TUAN 2-10_VON ĐT" xfId="304"/>
    <cellStyle name="3_VON SNNN TUAN 2-10_VON SNNN" xfId="305"/>
    <cellStyle name="3_VON SNNN TUAN 2-10_VON SNNN TUAN 4-10" xfId="306"/>
    <cellStyle name="3_VON SNNN TUAN 2-10_VON SU NGHIEP TUAN 3-10-1" xfId="307"/>
    <cellStyle name="4" xfId="308"/>
    <cellStyle name="4_Book1" xfId="309"/>
    <cellStyle name="4_GIÁ NÔNG SẢN" xfId="310"/>
    <cellStyle name="4_SẢN XUẤT" xfId="311"/>
    <cellStyle name="4_Sheet1" xfId="312"/>
    <cellStyle name="4_Sheet1_TUAN 3-10" xfId="313"/>
    <cellStyle name="4_Sheet1_TUAN 3-10 2" xfId="314"/>
    <cellStyle name="4_Sheet1_TUAN 3-10 3" xfId="466"/>
    <cellStyle name="4_Sheet1_TUAN 3-10_Sheet2" xfId="315"/>
    <cellStyle name="4_Sheet1_TUAN 3-10_VON CTMTQG" xfId="316"/>
    <cellStyle name="4_Sheet1_TUAN 3-10_VON DAU TU XDCB 2017" xfId="317"/>
    <cellStyle name="4_Sheet1_TUAN 3-10_VON DT" xfId="318"/>
    <cellStyle name="4_Sheet1_TUAN 3-10_VON ĐT" xfId="319"/>
    <cellStyle name="4_Sheet1_TUAN 3-10_VON SNNN" xfId="320"/>
    <cellStyle name="4_Sheet1_VON CTMTQG TUAN 3-10-1" xfId="321"/>
    <cellStyle name="4_Sheet1_VON DAU TU TUAN 3-10-1" xfId="322"/>
    <cellStyle name="4_Sheet1_VON DAU TU TUAN 4-10" xfId="323"/>
    <cellStyle name="4_Sheet1_VON DAU TU TUAN 4-10 2" xfId="324"/>
    <cellStyle name="4_Sheet1_VON DAU TU TUAN 4-10 3" xfId="467"/>
    <cellStyle name="4_Sheet1_VON DAU TU TUAN 4-10_Sheet2" xfId="325"/>
    <cellStyle name="4_Sheet1_VON DAU TU TUAN 4-10_VON CTMTQG" xfId="326"/>
    <cellStyle name="4_Sheet1_VON DAU TU TUAN 4-10_VON DAU TU XDCB 2017" xfId="327"/>
    <cellStyle name="4_Sheet1_VON DAU TU TUAN 4-10_VON DT" xfId="328"/>
    <cellStyle name="4_Sheet1_VON DAU TU TUAN 4-10_VON ĐT" xfId="329"/>
    <cellStyle name="4_Sheet1_VON DAU TU TUAN 4-10_VON SNNN" xfId="330"/>
    <cellStyle name="4_Sheet1_VON ĐT" xfId="331"/>
    <cellStyle name="4_Sheet1_VON SU NGHIEP TUAN 3-10-1" xfId="332"/>
    <cellStyle name="4_TUAN 1-10" xfId="333"/>
    <cellStyle name="4_TUAN 1-10 2" xfId="334"/>
    <cellStyle name="4_TUAN 1-10 3" xfId="468"/>
    <cellStyle name="4_TUAN 1-10_Sheet2" xfId="335"/>
    <cellStyle name="4_TUAN 1-10_VON CTMTQG" xfId="336"/>
    <cellStyle name="4_TUAN 1-10_VON CTMTQG TUAN 3-10-1" xfId="337"/>
    <cellStyle name="4_TUAN 1-10_VON CTMTQG TUAN 4-10" xfId="338"/>
    <cellStyle name="4_TUAN 1-10_VON DAU TU TUAN 3-10-1" xfId="339"/>
    <cellStyle name="4_TUAN 1-10_VON DAU TU XDCB 2017" xfId="340"/>
    <cellStyle name="4_TUAN 1-10_VON DT" xfId="341"/>
    <cellStyle name="4_TUAN 1-10_VON ĐT" xfId="342"/>
    <cellStyle name="4_TUAN 1-10_VON SNNN" xfId="343"/>
    <cellStyle name="4_TUAN 1-10_VON SNNN TUAN 4-10" xfId="344"/>
    <cellStyle name="4_TUAN 1-10_VON SU NGHIEP TUAN 3-10-1" xfId="345"/>
    <cellStyle name="4_VON CTMTQG TUAN 2-10" xfId="346"/>
    <cellStyle name="4_VON CTMTQG TUAN 2-10 2" xfId="347"/>
    <cellStyle name="4_VON CTMTQG TUAN 2-10 3" xfId="469"/>
    <cellStyle name="4_VON CTMTQG TUAN 2-10_Sheet2" xfId="348"/>
    <cellStyle name="4_VON CTMTQG TUAN 2-10_VON CTMTQG" xfId="349"/>
    <cellStyle name="4_VON CTMTQG TUAN 2-10_VON CTMTQG TUAN 3-10-1" xfId="350"/>
    <cellStyle name="4_VON CTMTQG TUAN 2-10_VON CTMTQG TUAN 4-10" xfId="351"/>
    <cellStyle name="4_VON CTMTQG TUAN 2-10_VON DAU TU TUAN 3-10-1" xfId="352"/>
    <cellStyle name="4_VON CTMTQG TUAN 2-10_VON DAU TU XDCB 2017" xfId="353"/>
    <cellStyle name="4_VON CTMTQG TUAN 2-10_VON DT" xfId="354"/>
    <cellStyle name="4_VON CTMTQG TUAN 2-10_VON ĐT" xfId="355"/>
    <cellStyle name="4_VON CTMTQG TUAN 2-10_VON SNNN" xfId="356"/>
    <cellStyle name="4_VON CTMTQG TUAN 2-10_VON SNNN TUAN 4-10" xfId="357"/>
    <cellStyle name="4_VON CTMTQG TUAN 2-10_VON SU NGHIEP TUAN 3-10-1" xfId="358"/>
    <cellStyle name="4_VON DAU TU TUAN 2-10" xfId="359"/>
    <cellStyle name="4_VON DAU TU TUAN 2-10 2" xfId="360"/>
    <cellStyle name="4_VON DAU TU TUAN 2-10 3" xfId="470"/>
    <cellStyle name="4_VON DAU TU TUAN 2-10_Sheet2" xfId="361"/>
    <cellStyle name="4_VON DAU TU TUAN 2-10_VON CTMTQG" xfId="362"/>
    <cellStyle name="4_VON DAU TU TUAN 2-10_VON CTMTQG TUAN 3-10-1" xfId="363"/>
    <cellStyle name="4_VON DAU TU TUAN 2-10_VON CTMTQG TUAN 4-10" xfId="364"/>
    <cellStyle name="4_VON DAU TU TUAN 2-10_VON DAU TU TUAN 3-10-1" xfId="365"/>
    <cellStyle name="4_VON DAU TU TUAN 2-10_VON DAU TU XDCB 2017" xfId="366"/>
    <cellStyle name="4_VON DAU TU TUAN 2-10_VON DT" xfId="367"/>
    <cellStyle name="4_VON DAU TU TUAN 2-10_VON ĐT" xfId="368"/>
    <cellStyle name="4_VON DAU TU TUAN 2-10_VON SNNN" xfId="369"/>
    <cellStyle name="4_VON DAU TU TUAN 2-10_VON SNNN TUAN 4-10" xfId="370"/>
    <cellStyle name="4_VON DAU TU TUAN 2-10_VON SU NGHIEP TUAN 3-10-1" xfId="371"/>
    <cellStyle name="4_VON SNNN" xfId="372"/>
    <cellStyle name="4_VON SNNN TUAN 2-10" xfId="373"/>
    <cellStyle name="4_VON SNNN TUAN 2-10 2" xfId="374"/>
    <cellStyle name="4_VON SNNN TUAN 2-10 3" xfId="471"/>
    <cellStyle name="4_VON SNNN TUAN 2-10_Sheet2" xfId="375"/>
    <cellStyle name="4_VON SNNN TUAN 2-10_VON CTMTQG" xfId="376"/>
    <cellStyle name="4_VON SNNN TUAN 2-10_VON CTMTQG TUAN 3-10-1" xfId="377"/>
    <cellStyle name="4_VON SNNN TUAN 2-10_VON CTMTQG TUAN 4-10" xfId="378"/>
    <cellStyle name="4_VON SNNN TUAN 2-10_VON DAU TU TUAN 3-10-1" xfId="379"/>
    <cellStyle name="4_VON SNNN TUAN 2-10_VON DAU TU XDCB 2017" xfId="380"/>
    <cellStyle name="4_VON SNNN TUAN 2-10_VON DT" xfId="381"/>
    <cellStyle name="4_VON SNNN TUAN 2-10_VON ĐT" xfId="382"/>
    <cellStyle name="4_VON SNNN TUAN 2-10_VON SNNN" xfId="383"/>
    <cellStyle name="4_VON SNNN TUAN 2-10_VON SNNN TUAN 4-10" xfId="384"/>
    <cellStyle name="4_VON SNNN TUAN 2-10_VON SU NGHIEP TUAN 3-10-1" xfId="385"/>
    <cellStyle name="ÅëÈ­ [0]_      " xfId="386"/>
    <cellStyle name="AeE­ [0]_INQUIRY ¿µ¾÷AßAø " xfId="387"/>
    <cellStyle name="ÅëÈ­_      " xfId="388"/>
    <cellStyle name="AeE­_INQUIRY ¿µ¾÷AßAø " xfId="389"/>
    <cellStyle name="ÄÞ¸¶ [0]_      " xfId="390"/>
    <cellStyle name="AÞ¸¶ [0]_INQUIRY ¿?¾÷AßAø " xfId="391"/>
    <cellStyle name="ÄÞ¸¶_      " xfId="392"/>
    <cellStyle name="AÞ¸¶_INQUIRY ¿?¾÷AßAø " xfId="393"/>
    <cellStyle name="AutoFormat Options" xfId="394"/>
    <cellStyle name="C?AØ_¿?¾÷CoE² " xfId="395"/>
    <cellStyle name="Ç¥ÁØ_      " xfId="396"/>
    <cellStyle name="C￥AØ_¿μ¾÷CoE² " xfId="397"/>
    <cellStyle name="category" xfId="398"/>
    <cellStyle name="Chuẩn 2" xfId="25"/>
    <cellStyle name="Comma" xfId="9" builtinId="3"/>
    <cellStyle name="Comma 14 2 5" xfId="502"/>
    <cellStyle name="Comma 2" xfId="4"/>
    <cellStyle name="Comma 2 2" xfId="11"/>
    <cellStyle name="Comma 2 2 2" xfId="14"/>
    <cellStyle name="Comma 2 3" xfId="13"/>
    <cellStyle name="Comma 2 3 2" xfId="498"/>
    <cellStyle name="Comma 2 4" xfId="22"/>
    <cellStyle name="Comma 3" xfId="2"/>
    <cellStyle name="Comma 3 2" xfId="15"/>
    <cellStyle name="Comma 3 2 2" xfId="500"/>
    <cellStyle name="Comma 3 3" xfId="24"/>
    <cellStyle name="Comma 4" xfId="5"/>
    <cellStyle name="Comma 4 2" xfId="400"/>
    <cellStyle name="Comma 4 3" xfId="27"/>
    <cellStyle name="Comma 5" xfId="3"/>
    <cellStyle name="Comma 5 2" xfId="496"/>
    <cellStyle name="Comma 5 3" xfId="29"/>
    <cellStyle name="Comma 6" xfId="399"/>
    <cellStyle name="Comma 7" xfId="499"/>
    <cellStyle name="Comma0" xfId="401"/>
    <cellStyle name="Currency0" xfId="402"/>
    <cellStyle name="Date" xfId="403"/>
    <cellStyle name="Euro" xfId="404"/>
    <cellStyle name="Fixed" xfId="405"/>
    <cellStyle name="Grey" xfId="406"/>
    <cellStyle name="HEADER" xfId="407"/>
    <cellStyle name="Header1" xfId="408"/>
    <cellStyle name="Header2" xfId="409"/>
    <cellStyle name="i·0" xfId="410"/>
    <cellStyle name="Input [yellow]" xfId="411"/>
    <cellStyle name="Model" xfId="412"/>
    <cellStyle name="no dec" xfId="413"/>
    <cellStyle name="Normal" xfId="0" builtinId="0"/>
    <cellStyle name="Normal - Style1" xfId="414"/>
    <cellStyle name="Normal - Style1 2" xfId="415"/>
    <cellStyle name="Normal - Style1 3" xfId="472"/>
    <cellStyle name="Normal 10" xfId="477"/>
    <cellStyle name="Normal 11" xfId="487"/>
    <cellStyle name="Normal 12" xfId="488"/>
    <cellStyle name="Normal 13" xfId="489"/>
    <cellStyle name="Normal 14" xfId="490"/>
    <cellStyle name="Normal 15" xfId="491"/>
    <cellStyle name="Normal 16" xfId="492"/>
    <cellStyle name="Normal 17" xfId="493"/>
    <cellStyle name="Normal 18" xfId="494"/>
    <cellStyle name="Normal 19" xfId="495"/>
    <cellStyle name="Normal 2" xfId="1"/>
    <cellStyle name="Normal 2 2" xfId="6"/>
    <cellStyle name="Normal 2 2 2" xfId="17"/>
    <cellStyle name="Normal 2 2 3" xfId="20"/>
    <cellStyle name="Normal 2 3" xfId="16"/>
    <cellStyle name="Normal 2 3 2" xfId="416"/>
    <cellStyle name="Normal 2 4" xfId="501"/>
    <cellStyle name="Normal 2 5" xfId="26"/>
    <cellStyle name="Normal 24" xfId="497"/>
    <cellStyle name="Normal 3" xfId="7"/>
    <cellStyle name="Normal 3 2" xfId="18"/>
    <cellStyle name="Normal 3 3" xfId="23"/>
    <cellStyle name="Normal 4" xfId="8"/>
    <cellStyle name="Normal 4 2" xfId="417"/>
    <cellStyle name="Normal 4 3" xfId="21"/>
    <cellStyle name="Normal 5" xfId="12"/>
    <cellStyle name="Normal 5 2" xfId="418"/>
    <cellStyle name="Normal 5 3" xfId="28"/>
    <cellStyle name="Normal 6" xfId="31"/>
    <cellStyle name="Normal 7" xfId="447"/>
    <cellStyle name="Normal 8" xfId="474"/>
    <cellStyle name="Normal 9" xfId="476"/>
    <cellStyle name="Normal_Bieu XDCB Phat trien KT-XH nam 2011_VON DAU TU XDCB 2017" xfId="10"/>
    <cellStyle name="Normal_TS CAP PHAT NAM 2017" xfId="504"/>
    <cellStyle name="Percent [2]" xfId="420"/>
    <cellStyle name="Percent 10" xfId="484"/>
    <cellStyle name="Percent 10 4" xfId="503"/>
    <cellStyle name="Percent 11" xfId="479"/>
    <cellStyle name="Percent 12" xfId="485"/>
    <cellStyle name="Percent 13" xfId="478"/>
    <cellStyle name="Percent 14" xfId="486"/>
    <cellStyle name="Percent 2" xfId="30"/>
    <cellStyle name="Percent 3" xfId="419"/>
    <cellStyle name="Percent 4" xfId="473"/>
    <cellStyle name="Percent 5" xfId="475"/>
    <cellStyle name="Percent 6" xfId="482"/>
    <cellStyle name="Percent 7" xfId="481"/>
    <cellStyle name="Percent 8" xfId="483"/>
    <cellStyle name="Percent 9" xfId="480"/>
    <cellStyle name="S—_x0008_" xfId="421"/>
    <cellStyle name="Style 1" xfId="422"/>
    <cellStyle name="Style 2" xfId="423"/>
    <cellStyle name="Style 3" xfId="424"/>
    <cellStyle name="Style 4" xfId="425"/>
    <cellStyle name="Style 5" xfId="426"/>
    <cellStyle name="subhead" xfId="427"/>
    <cellStyle name="viet" xfId="428"/>
    <cellStyle name="VN new romanNormal" xfId="429"/>
    <cellStyle name="VN time new roman" xfId="430"/>
    <cellStyle name="똿뗦먛귟 [0.00]_PRODUCT DETAIL Q1" xfId="431"/>
    <cellStyle name="똿뗦먛귟_PRODUCT DETAIL Q1" xfId="432"/>
    <cellStyle name="믅됞 [0.00]_PRODUCT DETAIL Q1" xfId="433"/>
    <cellStyle name="믅됞_PRODUCT DETAIL Q1" xfId="434"/>
    <cellStyle name="백분율_95" xfId="435"/>
    <cellStyle name="뷭?_BOOKSHIP" xfId="436"/>
    <cellStyle name="콤마 [0]_1202" xfId="437"/>
    <cellStyle name="콤마_1202" xfId="438"/>
    <cellStyle name="통화 [0]_1202" xfId="439"/>
    <cellStyle name="통화_1202" xfId="440"/>
    <cellStyle name="표준_(정보부문)월별인원계획" xfId="441"/>
    <cellStyle name="一般_Book1" xfId="442"/>
    <cellStyle name="千分位[0]_Book1" xfId="443"/>
    <cellStyle name="千分位_Book1" xfId="444"/>
    <cellStyle name="貨幣 [0]_Book1" xfId="445"/>
    <cellStyle name="貨幣_Book1" xfId="446"/>
  </cellStyles>
  <dxfs count="0"/>
  <tableStyles count="0" defaultTableStyle="TableStyleMedium9" defaultPivotStyle="PivotStyleLight16"/>
  <colors>
    <mruColors>
      <color rgb="FF0000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xdr:col>
      <xdr:colOff>1972684</xdr:colOff>
      <xdr:row>209</xdr:row>
      <xdr:rowOff>0</xdr:rowOff>
    </xdr:from>
    <xdr:ext cx="184731" cy="264560"/>
    <xdr:sp macro="" textlink="">
      <xdr:nvSpPr>
        <xdr:cNvPr id="2"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3"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4"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5"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6"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8"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9"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0" name="TextBox 9"/>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1"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2"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3"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4"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5"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6"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7"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8" name="TextBox 17"/>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9"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0"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1"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2"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3"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4"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5"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6" name="TextBox 25"/>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7"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8"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9"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30"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31"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32"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33"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34" name="TextBox 33"/>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35"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36"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37"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38"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39"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40"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41"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42" name="TextBox 4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43"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44"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45"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46"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47"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48"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49"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50" name="TextBox 49"/>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51"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52"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53"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54"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55"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56"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57"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58" name="TextBox 57"/>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59"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60"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61"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62"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63"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64"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65"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66" name="TextBox 65"/>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67"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68"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69"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0"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1"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2"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3"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74" name="TextBox 73"/>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75"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76"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77"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78"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79"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80"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81"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82" name="TextBox 8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83"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84"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85"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86"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87"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88"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89"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90" name="TextBox 89"/>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91"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92"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93"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94"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95"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96"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97"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98" name="TextBox 97"/>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99"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00"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01"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02"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03"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04"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05"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06" name="TextBox 105"/>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07"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08"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09"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10"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11"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12"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13"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14" name="TextBox 113"/>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15"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16"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17"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18"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19"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20"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21"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22" name="TextBox 12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23"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24"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25"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26"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27"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28"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29"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30" name="TextBox 129"/>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31"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32"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33"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34"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35"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36"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37"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38" name="TextBox 137"/>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39"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40"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41"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42"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43"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44"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45"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46" name="TextBox 145"/>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47"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48"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49"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50"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51"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52"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53"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54" name="TextBox 153"/>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55"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56"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57"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58"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59"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60"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61"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62" name="TextBox 16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63"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64"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65"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66"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67"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68"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69"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70" name="TextBox 169"/>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71"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72"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73"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74"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75"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76"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77"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78" name="TextBox 177"/>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79"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80"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81"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82"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83"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84"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85"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86" name="TextBox 185"/>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87"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88"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89"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90"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91"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1974589</xdr:colOff>
      <xdr:row>209</xdr:row>
      <xdr:rowOff>0</xdr:rowOff>
    </xdr:from>
    <xdr:ext cx="184731" cy="264560"/>
    <xdr:sp macro="" textlink="">
      <xdr:nvSpPr>
        <xdr:cNvPr id="192" name="TextBox 1"/>
        <xdr:cNvSpPr txBox="1"/>
      </xdr:nvSpPr>
      <xdr:spPr>
        <a:xfrm>
          <a:off x="2260339"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93" name="TextBox 192"/>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94"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95"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96"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97"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98"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199"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00"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01" name="TextBox 200"/>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02"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03"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04"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05"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06"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07"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08"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09" name="TextBox 208"/>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10"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11"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12"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13"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14"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15"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16"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17" name="TextBox 216"/>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18"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19"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20"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21"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22"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23"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24"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25" name="TextBox 224"/>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26"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27"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28"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29"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30"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31"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232"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33" name="TextBox 232"/>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3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3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3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3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3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3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4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41" name="TextBox 240"/>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4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4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4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4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4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4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4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49" name="TextBox 248"/>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5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5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5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5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5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5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5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57" name="TextBox 256"/>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5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5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6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6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6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6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6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65" name="TextBox 264"/>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6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6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6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6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7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7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7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73" name="TextBox 272"/>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7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7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7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7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7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7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8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81" name="TextBox 280"/>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8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8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8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8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8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8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8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89" name="TextBox 288"/>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9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9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9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9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94" name="TextBox 293"/>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9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9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9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9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29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0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0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02" name="TextBox 30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0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0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0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0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0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0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0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1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11" name="TextBox 310"/>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1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1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1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1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1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1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1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19" name="TextBox 318"/>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2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2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2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2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2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2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2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27" name="TextBox 326"/>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2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2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3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3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3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3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3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35" name="TextBox 334"/>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3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3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3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3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4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4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4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43" name="TextBox 342"/>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4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4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4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4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4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4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5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51" name="TextBox 350"/>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5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5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5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5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5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5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5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59" name="TextBox 358"/>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6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6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6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6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6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6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6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67" name="TextBox 366"/>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6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6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7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7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7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7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7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75" name="TextBox 374"/>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7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7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7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7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8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8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8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83" name="TextBox 382"/>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8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8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8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8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88" name="TextBox 387"/>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8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9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9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9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9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9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9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96" name="TextBox 395"/>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9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9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39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0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0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0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0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04" name="TextBox 403"/>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0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0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0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0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0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1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1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12" name="TextBox 41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1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1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1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1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1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1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1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20" name="TextBox 419"/>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2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2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2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2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2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2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2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28" name="TextBox 427"/>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2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3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3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3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3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3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3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36" name="TextBox 435"/>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3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3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3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4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4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4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4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44" name="TextBox 443"/>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4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4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4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4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4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5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5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52" name="TextBox 45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5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5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5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5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5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5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5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60" name="TextBox 459"/>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6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6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6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64" name="TextBox 463"/>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6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6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6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6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6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7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7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72" name="TextBox 47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7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7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7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7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7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7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79" name="TextBox 478"/>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8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8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8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8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8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8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8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87" name="TextBox 486"/>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8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8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9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91" name="TextBox 490"/>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9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9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9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9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9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9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9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499" name="TextBox 498"/>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0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0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0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0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0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0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0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07" name="TextBox 506"/>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0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0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1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1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1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1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1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15" name="TextBox 514"/>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1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1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1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1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2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2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2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23" name="TextBox 522"/>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2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2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2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2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2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2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3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31" name="TextBox 530"/>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3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3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3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3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3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3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3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39" name="TextBox 538"/>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4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4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4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4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4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4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4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47" name="TextBox 546"/>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4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4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5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5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5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5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5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55" name="TextBox 554"/>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5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5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5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5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6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6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6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63" name="TextBox 562"/>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6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6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6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67" name="TextBox 566"/>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6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6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7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7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7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7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7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75" name="TextBox 574"/>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7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7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7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7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8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8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8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83" name="TextBox 582"/>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8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8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8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8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8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8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9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91" name="TextBox 590"/>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9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9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9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9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9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9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9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599" name="TextBox 598"/>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0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0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0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0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0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0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0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07" name="TextBox 606"/>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0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0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1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1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1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1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1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15" name="TextBox 614"/>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1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1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1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1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2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2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2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23" name="TextBox 622"/>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2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2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2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2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2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2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3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31" name="TextBox 630"/>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3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3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3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3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3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3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3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39" name="TextBox 638"/>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4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4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4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43" name="TextBox 642"/>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4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4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4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4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4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4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5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51" name="TextBox 650"/>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5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5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5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5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5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5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5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59" name="TextBox 658"/>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6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6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6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6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6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6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6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67" name="TextBox 666"/>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6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6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7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7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7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7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7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75" name="TextBox 674"/>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7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7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7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7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8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8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8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83" name="TextBox 682"/>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8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8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8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8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8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89"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9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91" name="TextBox 690"/>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9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9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9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95"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96"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97"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98"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699" name="TextBox 698"/>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700"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701"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702"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703"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0</xdr:colOff>
      <xdr:row>209</xdr:row>
      <xdr:rowOff>0</xdr:rowOff>
    </xdr:from>
    <xdr:ext cx="184731" cy="264560"/>
    <xdr:sp macro="" textlink="">
      <xdr:nvSpPr>
        <xdr:cNvPr id="704" name="TextBox 1"/>
        <xdr:cNvSpPr txBox="1"/>
      </xdr:nvSpPr>
      <xdr:spPr>
        <a:xfrm>
          <a:off x="285750"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05" name="TextBox 704"/>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06"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07"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08"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09"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10"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11"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12"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13" name="TextBox 712"/>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14"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15"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16"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17"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18"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19"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20"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21" name="TextBox 720"/>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22"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23"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24"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25"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26"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27"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28"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29" name="TextBox 728"/>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30"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31"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32"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33"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34"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35"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36" name="TextBox 735"/>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37"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38"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39"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40"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41"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42"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43"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44" name="TextBox 743"/>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45"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46"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47"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48"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49"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50"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51"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52" name="TextBox 75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53"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54"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55"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56"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57"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58"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59"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60" name="TextBox 759"/>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61"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62"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63"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64"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65"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66"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67"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68" name="TextBox 767"/>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69"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70"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71"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72"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73"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74"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75"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76" name="TextBox 775"/>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77"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78"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79"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80"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81"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82"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83"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84" name="TextBox 783"/>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85"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86"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87"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88"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89"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oneCellAnchor>
    <xdr:from>
      <xdr:col>1</xdr:col>
      <xdr:colOff>1972684</xdr:colOff>
      <xdr:row>209</xdr:row>
      <xdr:rowOff>0</xdr:rowOff>
    </xdr:from>
    <xdr:ext cx="184731" cy="264560"/>
    <xdr:sp macro="" textlink="">
      <xdr:nvSpPr>
        <xdr:cNvPr id="790" name="TextBox 1"/>
        <xdr:cNvSpPr txBox="1"/>
      </xdr:nvSpPr>
      <xdr:spPr>
        <a:xfrm>
          <a:off x="2258434" y="69151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wrap="none" rtlCol="0" anchor="t">
          <a:spAutoFit/>
        </a:bodyPr>
        <a:lstStyle/>
        <a:p>
          <a:endParaRPr lang="en-US"/>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J212"/>
  <sheetViews>
    <sheetView workbookViewId="0">
      <selection activeCell="B186" sqref="B186"/>
    </sheetView>
  </sheetViews>
  <sheetFormatPr defaultColWidth="9" defaultRowHeight="15"/>
  <cols>
    <col min="1" max="1" width="6.85546875" style="9" customWidth="1"/>
    <col min="2" max="2" width="52" style="104" customWidth="1"/>
    <col min="3" max="3" width="17.7109375" style="1" customWidth="1"/>
    <col min="4" max="4" width="18.85546875" style="1" customWidth="1"/>
    <col min="5" max="5" width="18.42578125" style="1" customWidth="1"/>
    <col min="6" max="6" width="19.85546875" style="1" customWidth="1"/>
    <col min="7" max="7" width="17.140625" style="1" customWidth="1"/>
    <col min="8" max="8" width="16.7109375" style="1" customWidth="1"/>
    <col min="9" max="9" width="20.140625" style="2" customWidth="1"/>
    <col min="10" max="16384" width="9" style="1"/>
  </cols>
  <sheetData>
    <row r="1" spans="1:9" ht="18" customHeight="1">
      <c r="A1" s="155" t="s">
        <v>233</v>
      </c>
      <c r="B1" s="155"/>
    </row>
    <row r="2" spans="1:9" ht="18" customHeight="1">
      <c r="A2" s="3"/>
      <c r="B2" s="3"/>
    </row>
    <row r="3" spans="1:9" ht="18" customHeight="1">
      <c r="A3" s="156" t="s">
        <v>35</v>
      </c>
      <c r="B3" s="156"/>
      <c r="C3" s="156"/>
      <c r="D3" s="156"/>
      <c r="E3" s="156"/>
      <c r="F3" s="156"/>
      <c r="G3" s="156"/>
      <c r="H3" s="156"/>
    </row>
    <row r="4" spans="1:9" ht="15.75" customHeight="1">
      <c r="A4" s="4"/>
      <c r="B4" s="3"/>
      <c r="C4" s="3"/>
      <c r="D4" s="3"/>
      <c r="E4" s="3"/>
      <c r="F4" s="3"/>
      <c r="G4" s="161" t="s">
        <v>232</v>
      </c>
      <c r="H4" s="161"/>
    </row>
    <row r="5" spans="1:9" ht="18.75" customHeight="1">
      <c r="A5" s="158" t="s">
        <v>26</v>
      </c>
      <c r="B5" s="159" t="s">
        <v>27</v>
      </c>
      <c r="C5" s="157" t="s">
        <v>304</v>
      </c>
      <c r="D5" s="157" t="s">
        <v>28</v>
      </c>
      <c r="E5" s="157" t="s">
        <v>32</v>
      </c>
      <c r="F5" s="157"/>
      <c r="G5" s="157"/>
      <c r="H5" s="157" t="s">
        <v>228</v>
      </c>
    </row>
    <row r="6" spans="1:9" ht="39" customHeight="1">
      <c r="A6" s="158"/>
      <c r="B6" s="159"/>
      <c r="C6" s="157"/>
      <c r="D6" s="160"/>
      <c r="E6" s="5" t="s">
        <v>29</v>
      </c>
      <c r="F6" s="5" t="s">
        <v>305</v>
      </c>
      <c r="G6" s="5" t="s">
        <v>30</v>
      </c>
      <c r="H6" s="157"/>
    </row>
    <row r="7" spans="1:9" ht="14.25" customHeight="1">
      <c r="A7" s="6">
        <v>1</v>
      </c>
      <c r="B7" s="6">
        <v>2</v>
      </c>
      <c r="C7" s="6">
        <v>3</v>
      </c>
      <c r="D7" s="6">
        <v>4</v>
      </c>
      <c r="E7" s="6" t="s">
        <v>31</v>
      </c>
      <c r="F7" s="6">
        <v>6</v>
      </c>
      <c r="G7" s="6">
        <v>7</v>
      </c>
      <c r="H7" s="6">
        <v>8</v>
      </c>
    </row>
    <row r="8" spans="1:9" ht="27" customHeight="1">
      <c r="A8" s="7"/>
      <c r="B8" s="145" t="s">
        <v>277</v>
      </c>
      <c r="C8" s="146">
        <f>C9+C35</f>
        <v>128369000000</v>
      </c>
      <c r="D8" s="146">
        <f>D9+D35</f>
        <v>133698573659</v>
      </c>
      <c r="E8" s="146">
        <f t="shared" ref="E8:G8" si="0">E9+E35</f>
        <v>126672674650</v>
      </c>
      <c r="F8" s="146">
        <f t="shared" si="0"/>
        <v>119024624778</v>
      </c>
      <c r="G8" s="146">
        <f t="shared" si="0"/>
        <v>7648049872</v>
      </c>
      <c r="H8" s="146">
        <f>D8-C8</f>
        <v>5329573659</v>
      </c>
    </row>
    <row r="9" spans="1:9" s="9" customFormat="1" ht="34.5" customHeight="1">
      <c r="A9" s="7" t="s">
        <v>34</v>
      </c>
      <c r="B9" s="147" t="s">
        <v>33</v>
      </c>
      <c r="C9" s="148">
        <f>SUM(C10:C34)</f>
        <v>91137000000</v>
      </c>
      <c r="D9" s="148">
        <f>SUM(D10:D34)</f>
        <v>98162899009</v>
      </c>
      <c r="E9" s="148">
        <f t="shared" ref="E9" si="1">SUM(E10:E34)</f>
        <v>91137000000</v>
      </c>
      <c r="F9" s="148">
        <f>SUM(F10:F34)</f>
        <v>83488950128</v>
      </c>
      <c r="G9" s="148">
        <f>SUM(G10:G34)</f>
        <v>7648049872</v>
      </c>
      <c r="H9" s="148">
        <f>D9-C9</f>
        <v>7025899009</v>
      </c>
      <c r="I9" s="8"/>
    </row>
    <row r="10" spans="1:9" s="9" customFormat="1" ht="55.5" customHeight="1">
      <c r="A10" s="10">
        <v>1</v>
      </c>
      <c r="B10" s="11" t="s">
        <v>1</v>
      </c>
      <c r="C10" s="12">
        <v>45000000</v>
      </c>
      <c r="D10" s="13">
        <f>E10</f>
        <v>43617000</v>
      </c>
      <c r="E10" s="12">
        <f>F10+G10</f>
        <v>43617000</v>
      </c>
      <c r="F10" s="12">
        <v>43617000</v>
      </c>
      <c r="G10" s="12"/>
      <c r="H10" s="13"/>
      <c r="I10" s="14"/>
    </row>
    <row r="11" spans="1:9" s="9" customFormat="1" ht="57" customHeight="1">
      <c r="A11" s="10">
        <v>2</v>
      </c>
      <c r="B11" s="11" t="s">
        <v>2</v>
      </c>
      <c r="C11" s="12">
        <v>21000000</v>
      </c>
      <c r="D11" s="13">
        <f t="shared" ref="D11:D34" si="2">E11</f>
        <v>20917800</v>
      </c>
      <c r="E11" s="12">
        <f t="shared" ref="E11:E34" si="3">F11+G11</f>
        <v>20917800</v>
      </c>
      <c r="F11" s="12">
        <v>20917800</v>
      </c>
      <c r="G11" s="12"/>
      <c r="H11" s="13"/>
      <c r="I11" s="14"/>
    </row>
    <row r="12" spans="1:9" s="9" customFormat="1" ht="53.25" customHeight="1">
      <c r="A12" s="10">
        <v>3</v>
      </c>
      <c r="B12" s="11" t="s">
        <v>3</v>
      </c>
      <c r="C12" s="12">
        <v>51000000</v>
      </c>
      <c r="D12" s="13">
        <f t="shared" si="2"/>
        <v>50615000</v>
      </c>
      <c r="E12" s="12">
        <f t="shared" si="3"/>
        <v>50615000</v>
      </c>
      <c r="F12" s="12">
        <v>50615000</v>
      </c>
      <c r="G12" s="12"/>
      <c r="H12" s="13"/>
      <c r="I12" s="14"/>
    </row>
    <row r="13" spans="1:9" s="9" customFormat="1" ht="54" customHeight="1">
      <c r="A13" s="10">
        <v>4</v>
      </c>
      <c r="B13" s="11" t="s">
        <v>4</v>
      </c>
      <c r="C13" s="12">
        <v>214000000</v>
      </c>
      <c r="D13" s="13">
        <f t="shared" si="2"/>
        <v>95000</v>
      </c>
      <c r="E13" s="12">
        <f t="shared" si="3"/>
        <v>95000</v>
      </c>
      <c r="F13" s="12">
        <v>95000</v>
      </c>
      <c r="G13" s="12"/>
      <c r="H13" s="13"/>
      <c r="I13" s="14"/>
    </row>
    <row r="14" spans="1:9" s="9" customFormat="1" ht="45.75" customHeight="1">
      <c r="A14" s="10">
        <v>5</v>
      </c>
      <c r="B14" s="11" t="s">
        <v>5</v>
      </c>
      <c r="C14" s="12">
        <v>123000000</v>
      </c>
      <c r="D14" s="13">
        <f t="shared" si="2"/>
        <v>122258200</v>
      </c>
      <c r="E14" s="12">
        <f t="shared" si="3"/>
        <v>122258200</v>
      </c>
      <c r="F14" s="12">
        <v>122258200</v>
      </c>
      <c r="G14" s="12"/>
      <c r="H14" s="13"/>
      <c r="I14" s="14"/>
    </row>
    <row r="15" spans="1:9" s="9" customFormat="1" ht="27.75" customHeight="1">
      <c r="A15" s="10">
        <v>6</v>
      </c>
      <c r="B15" s="11" t="s">
        <v>6</v>
      </c>
      <c r="C15" s="12">
        <v>23000000</v>
      </c>
      <c r="D15" s="13">
        <f t="shared" si="2"/>
        <v>3241725</v>
      </c>
      <c r="E15" s="12">
        <f t="shared" si="3"/>
        <v>3241725</v>
      </c>
      <c r="F15" s="12">
        <v>3241725</v>
      </c>
      <c r="G15" s="12"/>
      <c r="H15" s="13"/>
      <c r="I15" s="14"/>
    </row>
    <row r="16" spans="1:9" s="9" customFormat="1" ht="45">
      <c r="A16" s="10">
        <v>7</v>
      </c>
      <c r="B16" s="11" t="s">
        <v>7</v>
      </c>
      <c r="C16" s="12">
        <v>85000000</v>
      </c>
      <c r="D16" s="13">
        <f t="shared" si="2"/>
        <v>84326000</v>
      </c>
      <c r="E16" s="12">
        <f t="shared" si="3"/>
        <v>84326000</v>
      </c>
      <c r="F16" s="12">
        <v>84326000</v>
      </c>
      <c r="G16" s="12"/>
      <c r="H16" s="13"/>
      <c r="I16" s="14">
        <f>I9-G9</f>
        <v>-7648049872</v>
      </c>
    </row>
    <row r="17" spans="1:9" s="9" customFormat="1" ht="55.5" customHeight="1">
      <c r="A17" s="10">
        <v>8</v>
      </c>
      <c r="B17" s="11" t="s">
        <v>8</v>
      </c>
      <c r="C17" s="12">
        <v>11000000</v>
      </c>
      <c r="D17" s="13">
        <f t="shared" si="2"/>
        <v>10564000</v>
      </c>
      <c r="E17" s="12">
        <f t="shared" si="3"/>
        <v>10564000</v>
      </c>
      <c r="F17" s="12">
        <v>10564000</v>
      </c>
      <c r="G17" s="12"/>
      <c r="H17" s="13"/>
      <c r="I17" s="14"/>
    </row>
    <row r="18" spans="1:9" s="9" customFormat="1" ht="40.5" customHeight="1">
      <c r="A18" s="10">
        <v>9</v>
      </c>
      <c r="B18" s="11" t="s">
        <v>9</v>
      </c>
      <c r="C18" s="12">
        <v>7000000</v>
      </c>
      <c r="D18" s="13">
        <f t="shared" si="2"/>
        <v>6277705</v>
      </c>
      <c r="E18" s="12">
        <f t="shared" si="3"/>
        <v>6277705</v>
      </c>
      <c r="F18" s="12">
        <v>6277705</v>
      </c>
      <c r="G18" s="12"/>
      <c r="H18" s="13"/>
      <c r="I18" s="14"/>
    </row>
    <row r="19" spans="1:9" s="9" customFormat="1" ht="29.25" customHeight="1">
      <c r="A19" s="10">
        <v>10</v>
      </c>
      <c r="B19" s="11" t="s">
        <v>10</v>
      </c>
      <c r="C19" s="12">
        <v>11500000000</v>
      </c>
      <c r="D19" s="13">
        <f>11500000000+3300000000</f>
        <v>14800000000</v>
      </c>
      <c r="E19" s="12">
        <f t="shared" si="3"/>
        <v>14800000000</v>
      </c>
      <c r="F19" s="12">
        <v>11500000000</v>
      </c>
      <c r="G19" s="12">
        <v>3300000000</v>
      </c>
      <c r="H19" s="13"/>
      <c r="I19" s="14"/>
    </row>
    <row r="20" spans="1:9" s="9" customFormat="1" ht="45">
      <c r="A20" s="10">
        <v>11</v>
      </c>
      <c r="B20" s="11" t="s">
        <v>11</v>
      </c>
      <c r="C20" s="12">
        <v>10300000000</v>
      </c>
      <c r="D20" s="13">
        <f t="shared" si="2"/>
        <v>10276218573</v>
      </c>
      <c r="E20" s="12">
        <f t="shared" si="3"/>
        <v>10276218573</v>
      </c>
      <c r="F20" s="12">
        <v>10276218573</v>
      </c>
      <c r="G20" s="12"/>
      <c r="H20" s="13"/>
      <c r="I20" s="14">
        <v>4348049872</v>
      </c>
    </row>
    <row r="21" spans="1:9" s="9" customFormat="1" ht="26.25" customHeight="1">
      <c r="A21" s="10">
        <v>12</v>
      </c>
      <c r="B21" s="11" t="s">
        <v>12</v>
      </c>
      <c r="C21" s="12">
        <v>751000000</v>
      </c>
      <c r="D21" s="13">
        <f t="shared" si="2"/>
        <v>750074100</v>
      </c>
      <c r="E21" s="12">
        <f t="shared" si="3"/>
        <v>750074100</v>
      </c>
      <c r="F21" s="12">
        <v>750074100</v>
      </c>
      <c r="G21" s="12"/>
      <c r="H21" s="13"/>
      <c r="I21" s="14"/>
    </row>
    <row r="22" spans="1:9" s="9" customFormat="1" ht="26.25" customHeight="1">
      <c r="A22" s="10">
        <v>13</v>
      </c>
      <c r="B22" s="11" t="s">
        <v>13</v>
      </c>
      <c r="C22" s="12">
        <v>3816000000</v>
      </c>
      <c r="D22" s="13">
        <f t="shared" si="2"/>
        <v>3167147400</v>
      </c>
      <c r="E22" s="12">
        <f t="shared" si="3"/>
        <v>3167147400</v>
      </c>
      <c r="F22" s="12">
        <v>3167147400</v>
      </c>
      <c r="G22" s="12"/>
      <c r="H22" s="13"/>
      <c r="I22" s="14"/>
    </row>
    <row r="23" spans="1:9" s="9" customFormat="1" ht="26.25" customHeight="1">
      <c r="A23" s="10">
        <v>14</v>
      </c>
      <c r="B23" s="11" t="s">
        <v>14</v>
      </c>
      <c r="C23" s="12">
        <v>9800000000</v>
      </c>
      <c r="D23" s="13">
        <f t="shared" si="2"/>
        <v>9800000000</v>
      </c>
      <c r="E23" s="12">
        <f t="shared" si="3"/>
        <v>9800000000</v>
      </c>
      <c r="F23" s="12">
        <v>9800000000</v>
      </c>
      <c r="G23" s="12"/>
      <c r="H23" s="13"/>
      <c r="I23" s="14">
        <f>D8-I8</f>
        <v>133698573659</v>
      </c>
    </row>
    <row r="24" spans="1:9" s="9" customFormat="1" ht="42" customHeight="1">
      <c r="A24" s="10">
        <v>15</v>
      </c>
      <c r="B24" s="11" t="s">
        <v>15</v>
      </c>
      <c r="C24" s="12">
        <v>90000000</v>
      </c>
      <c r="D24" s="13">
        <f t="shared" si="2"/>
        <v>89146000</v>
      </c>
      <c r="E24" s="12">
        <f t="shared" si="3"/>
        <v>89146000</v>
      </c>
      <c r="F24" s="12">
        <v>89146000</v>
      </c>
      <c r="G24" s="12"/>
      <c r="H24" s="13"/>
      <c r="I24" s="14"/>
    </row>
    <row r="25" spans="1:9" s="9" customFormat="1" ht="37.5" customHeight="1">
      <c r="A25" s="10">
        <v>16</v>
      </c>
      <c r="B25" s="11" t="s">
        <v>16</v>
      </c>
      <c r="C25" s="12">
        <v>5700000000</v>
      </c>
      <c r="D25" s="13">
        <f t="shared" si="2"/>
        <v>3832108083</v>
      </c>
      <c r="E25" s="12">
        <f t="shared" si="3"/>
        <v>3832108083</v>
      </c>
      <c r="F25" s="12">
        <v>3832108083</v>
      </c>
      <c r="G25" s="12"/>
      <c r="H25" s="13"/>
      <c r="I25" s="14"/>
    </row>
    <row r="26" spans="1:9" s="9" customFormat="1" ht="38.25" customHeight="1">
      <c r="A26" s="10">
        <v>17</v>
      </c>
      <c r="B26" s="11" t="s">
        <v>17</v>
      </c>
      <c r="C26" s="12">
        <v>3860900000</v>
      </c>
      <c r="D26" s="13">
        <f t="shared" si="2"/>
        <v>5963000</v>
      </c>
      <c r="E26" s="12">
        <f t="shared" si="3"/>
        <v>5963000</v>
      </c>
      <c r="F26" s="12">
        <v>5963000</v>
      </c>
      <c r="G26" s="12"/>
      <c r="H26" s="13"/>
      <c r="I26" s="14"/>
    </row>
    <row r="27" spans="1:9" s="9" customFormat="1" ht="30">
      <c r="A27" s="10">
        <v>18</v>
      </c>
      <c r="B27" s="11" t="s">
        <v>18</v>
      </c>
      <c r="C27" s="12">
        <v>3500000000</v>
      </c>
      <c r="D27" s="13">
        <f t="shared" si="2"/>
        <v>3500000000</v>
      </c>
      <c r="E27" s="12">
        <f t="shared" si="3"/>
        <v>3500000000</v>
      </c>
      <c r="F27" s="12">
        <v>3500000000</v>
      </c>
      <c r="G27" s="12"/>
      <c r="H27" s="13"/>
      <c r="I27" s="14"/>
    </row>
    <row r="28" spans="1:9" s="9" customFormat="1" ht="24.75" customHeight="1">
      <c r="A28" s="10">
        <v>19</v>
      </c>
      <c r="B28" s="11" t="s">
        <v>19</v>
      </c>
      <c r="C28" s="12">
        <v>300000000</v>
      </c>
      <c r="D28" s="13">
        <f t="shared" si="2"/>
        <v>300000000</v>
      </c>
      <c r="E28" s="12">
        <f t="shared" si="3"/>
        <v>300000000</v>
      </c>
      <c r="F28" s="12">
        <v>300000000</v>
      </c>
      <c r="G28" s="12"/>
      <c r="H28" s="13">
        <f t="shared" ref="H28" si="4">D28-C28</f>
        <v>0</v>
      </c>
      <c r="I28" s="14"/>
    </row>
    <row r="29" spans="1:9" s="9" customFormat="1" ht="24.75" customHeight="1">
      <c r="A29" s="10">
        <v>20</v>
      </c>
      <c r="B29" s="11" t="s">
        <v>20</v>
      </c>
      <c r="C29" s="12">
        <v>6300000000</v>
      </c>
      <c r="D29" s="13">
        <f>6300000000+G29</f>
        <v>10648049872</v>
      </c>
      <c r="E29" s="12">
        <f t="shared" si="3"/>
        <v>10622150863</v>
      </c>
      <c r="F29" s="12">
        <v>6274100991</v>
      </c>
      <c r="G29" s="12">
        <v>4348049872</v>
      </c>
      <c r="H29" s="13"/>
      <c r="I29" s="14"/>
    </row>
    <row r="30" spans="1:9" s="9" customFormat="1" ht="42.75" customHeight="1">
      <c r="A30" s="10">
        <v>21</v>
      </c>
      <c r="B30" s="11" t="s">
        <v>21</v>
      </c>
      <c r="C30" s="12">
        <v>16000000000</v>
      </c>
      <c r="D30" s="13">
        <f>16000000000+H30</f>
        <v>23000000000</v>
      </c>
      <c r="E30" s="12">
        <f t="shared" si="3"/>
        <v>16000000000</v>
      </c>
      <c r="F30" s="12">
        <v>16000000000</v>
      </c>
      <c r="G30" s="12"/>
      <c r="H30" s="13">
        <v>7000000000</v>
      </c>
      <c r="I30" s="14"/>
    </row>
    <row r="31" spans="1:9" s="9" customFormat="1" ht="39.75" customHeight="1">
      <c r="A31" s="10">
        <v>22</v>
      </c>
      <c r="B31" s="11" t="s">
        <v>22</v>
      </c>
      <c r="C31" s="12">
        <v>18415000000</v>
      </c>
      <c r="D31" s="13">
        <f t="shared" si="2"/>
        <v>17428752192</v>
      </c>
      <c r="E31" s="12">
        <f t="shared" si="3"/>
        <v>17428752192</v>
      </c>
      <c r="F31" s="12">
        <f>17285752192+143000000</f>
        <v>17428752192</v>
      </c>
      <c r="G31" s="12"/>
      <c r="H31" s="13"/>
      <c r="I31" s="14"/>
    </row>
    <row r="32" spans="1:9" s="9" customFormat="1" ht="37.5" customHeight="1">
      <c r="A32" s="10">
        <v>23</v>
      </c>
      <c r="B32" s="11" t="s">
        <v>23</v>
      </c>
      <c r="C32" s="12">
        <v>8100000</v>
      </c>
      <c r="D32" s="13">
        <f t="shared" si="2"/>
        <v>8021314</v>
      </c>
      <c r="E32" s="12">
        <f t="shared" si="3"/>
        <v>8021314</v>
      </c>
      <c r="F32" s="12">
        <v>8021314</v>
      </c>
      <c r="G32" s="12"/>
      <c r="H32" s="13"/>
      <c r="I32" s="14"/>
    </row>
    <row r="33" spans="1:9" s="9" customFormat="1" ht="39" customHeight="1">
      <c r="A33" s="10">
        <v>24</v>
      </c>
      <c r="B33" s="11" t="s">
        <v>24</v>
      </c>
      <c r="C33" s="12">
        <v>175000000</v>
      </c>
      <c r="D33" s="13">
        <f t="shared" si="2"/>
        <v>174859870</v>
      </c>
      <c r="E33" s="12">
        <f t="shared" si="3"/>
        <v>174859870</v>
      </c>
      <c r="F33" s="12">
        <v>174859870</v>
      </c>
      <c r="G33" s="12"/>
      <c r="H33" s="13"/>
      <c r="I33" s="14"/>
    </row>
    <row r="34" spans="1:9" s="9" customFormat="1" ht="38.25" customHeight="1">
      <c r="A34" s="10">
        <v>25</v>
      </c>
      <c r="B34" s="11" t="s">
        <v>25</v>
      </c>
      <c r="C34" s="12">
        <v>41000000</v>
      </c>
      <c r="D34" s="13">
        <f t="shared" si="2"/>
        <v>40646175</v>
      </c>
      <c r="E34" s="12">
        <f t="shared" si="3"/>
        <v>40646175</v>
      </c>
      <c r="F34" s="12">
        <v>40646175</v>
      </c>
      <c r="G34" s="12"/>
      <c r="H34" s="13"/>
      <c r="I34" s="14"/>
    </row>
    <row r="35" spans="1:9" ht="25.5" customHeight="1">
      <c r="A35" s="7" t="s">
        <v>36</v>
      </c>
      <c r="B35" s="15" t="s">
        <v>37</v>
      </c>
      <c r="C35" s="149">
        <f t="shared" ref="C35:H35" si="5">C36+C40+C53+C66+C84+C129+C185++C195</f>
        <v>37232000000</v>
      </c>
      <c r="D35" s="149">
        <f t="shared" si="5"/>
        <v>35535674650</v>
      </c>
      <c r="E35" s="149">
        <f t="shared" si="5"/>
        <v>35535674650</v>
      </c>
      <c r="F35" s="149">
        <f t="shared" si="5"/>
        <v>35535674650</v>
      </c>
      <c r="G35" s="149">
        <f t="shared" si="5"/>
        <v>0</v>
      </c>
      <c r="H35" s="16">
        <f t="shared" si="5"/>
        <v>-1696325350</v>
      </c>
      <c r="I35" s="2">
        <f>I36+I40++I53+I66+I84+I129+I185+I195</f>
        <v>-1696325350</v>
      </c>
    </row>
    <row r="36" spans="1:9" ht="24" customHeight="1">
      <c r="A36" s="7" t="s">
        <v>38</v>
      </c>
      <c r="B36" s="15" t="s">
        <v>39</v>
      </c>
      <c r="C36" s="16">
        <f>SUM(C37:C39)</f>
        <v>930000000</v>
      </c>
      <c r="D36" s="16">
        <f>SUM(D37:D39)</f>
        <v>882431000</v>
      </c>
      <c r="E36" s="16">
        <f>F36+G36</f>
        <v>882431000</v>
      </c>
      <c r="F36" s="16">
        <f>SUM(F37:F39)</f>
        <v>882431000</v>
      </c>
      <c r="G36" s="16">
        <f t="shared" ref="G36" si="6">SUM(G37:G39)</f>
        <v>0</v>
      </c>
      <c r="H36" s="16">
        <f>D36-C36</f>
        <v>-47569000</v>
      </c>
      <c r="I36" s="2">
        <f>D36-C36</f>
        <v>-47569000</v>
      </c>
    </row>
    <row r="37" spans="1:9" ht="24" customHeight="1">
      <c r="A37" s="17">
        <v>1</v>
      </c>
      <c r="B37" s="18" t="s">
        <v>40</v>
      </c>
      <c r="C37" s="19">
        <v>200000000</v>
      </c>
      <c r="D37" s="19">
        <v>153385000</v>
      </c>
      <c r="E37" s="20">
        <f>F37+G37</f>
        <v>153385000</v>
      </c>
      <c r="F37" s="19">
        <v>153385000</v>
      </c>
      <c r="G37" s="20"/>
      <c r="H37" s="20">
        <f t="shared" ref="H37:H83" si="7">D37-C37</f>
        <v>-46615000</v>
      </c>
    </row>
    <row r="38" spans="1:9" ht="30">
      <c r="A38" s="21">
        <v>2</v>
      </c>
      <c r="B38" s="22" t="s">
        <v>41</v>
      </c>
      <c r="C38" s="23">
        <v>380000000</v>
      </c>
      <c r="D38" s="24">
        <v>379070000</v>
      </c>
      <c r="E38" s="20">
        <f t="shared" ref="E38:E39" si="8">F38+G38</f>
        <v>379070000</v>
      </c>
      <c r="F38" s="24">
        <v>379070000</v>
      </c>
      <c r="G38" s="20"/>
      <c r="H38" s="20">
        <f t="shared" si="7"/>
        <v>-930000</v>
      </c>
    </row>
    <row r="39" spans="1:9" ht="24" customHeight="1">
      <c r="A39" s="21">
        <v>3</v>
      </c>
      <c r="B39" s="22" t="s">
        <v>42</v>
      </c>
      <c r="C39" s="19">
        <v>350000000</v>
      </c>
      <c r="D39" s="19">
        <v>349976000</v>
      </c>
      <c r="E39" s="20">
        <f t="shared" si="8"/>
        <v>349976000</v>
      </c>
      <c r="F39" s="19">
        <v>349976000</v>
      </c>
      <c r="G39" s="20"/>
      <c r="H39" s="20">
        <f t="shared" si="7"/>
        <v>-24000</v>
      </c>
    </row>
    <row r="40" spans="1:9" ht="29.25" customHeight="1">
      <c r="A40" s="25"/>
      <c r="B40" s="116" t="s">
        <v>44</v>
      </c>
      <c r="C40" s="86">
        <f>SUM(C41:C52)</f>
        <v>2270000000</v>
      </c>
      <c r="D40" s="86">
        <f t="shared" ref="D40:H40" si="9">SUM(D41:D52)</f>
        <v>2097836962</v>
      </c>
      <c r="E40" s="86">
        <f t="shared" si="9"/>
        <v>2097836962</v>
      </c>
      <c r="F40" s="86">
        <f t="shared" si="9"/>
        <v>2097836962</v>
      </c>
      <c r="G40" s="86">
        <f t="shared" si="9"/>
        <v>0</v>
      </c>
      <c r="H40" s="86">
        <f t="shared" si="9"/>
        <v>-172163038</v>
      </c>
      <c r="I40" s="2">
        <f>D40-C40</f>
        <v>-172163038</v>
      </c>
    </row>
    <row r="41" spans="1:9" ht="41.25" customHeight="1">
      <c r="A41" s="26">
        <v>1</v>
      </c>
      <c r="B41" s="27" t="s">
        <v>45</v>
      </c>
      <c r="C41" s="28">
        <v>493536000</v>
      </c>
      <c r="D41" s="29">
        <v>493536000</v>
      </c>
      <c r="E41" s="29">
        <f>F41</f>
        <v>493536000</v>
      </c>
      <c r="F41" s="29">
        <v>493536000</v>
      </c>
      <c r="G41" s="29">
        <v>0</v>
      </c>
      <c r="H41" s="30">
        <f t="shared" ref="H41:H51" si="10">D41-C41</f>
        <v>0</v>
      </c>
    </row>
    <row r="42" spans="1:9" ht="24" customHeight="1">
      <c r="A42" s="26">
        <v>2</v>
      </c>
      <c r="B42" s="27" t="s">
        <v>46</v>
      </c>
      <c r="C42" s="28">
        <v>72000000</v>
      </c>
      <c r="D42" s="29">
        <v>54270000</v>
      </c>
      <c r="E42" s="29">
        <f t="shared" ref="E42:E49" si="11">F42</f>
        <v>54270000</v>
      </c>
      <c r="F42" s="29">
        <v>54270000</v>
      </c>
      <c r="G42" s="29"/>
      <c r="H42" s="30">
        <f t="shared" si="10"/>
        <v>-17730000</v>
      </c>
    </row>
    <row r="43" spans="1:9" ht="37.5" customHeight="1">
      <c r="A43" s="26">
        <v>3</v>
      </c>
      <c r="B43" s="27" t="s">
        <v>47</v>
      </c>
      <c r="C43" s="28">
        <v>241050000</v>
      </c>
      <c r="D43" s="29">
        <v>241050000</v>
      </c>
      <c r="E43" s="29">
        <f t="shared" si="11"/>
        <v>241050000</v>
      </c>
      <c r="F43" s="29">
        <v>241050000</v>
      </c>
      <c r="G43" s="29"/>
      <c r="H43" s="30">
        <f t="shared" si="10"/>
        <v>0</v>
      </c>
    </row>
    <row r="44" spans="1:9" ht="39" customHeight="1">
      <c r="A44" s="26">
        <v>5</v>
      </c>
      <c r="B44" s="27" t="s">
        <v>48</v>
      </c>
      <c r="C44" s="31">
        <v>94641000</v>
      </c>
      <c r="D44" s="32">
        <v>94461000</v>
      </c>
      <c r="E44" s="29">
        <v>94461000</v>
      </c>
      <c r="F44" s="32">
        <v>94461000</v>
      </c>
      <c r="G44" s="29"/>
      <c r="H44" s="30">
        <f t="shared" si="10"/>
        <v>-180000</v>
      </c>
    </row>
    <row r="45" spans="1:9" ht="40.5" customHeight="1">
      <c r="A45" s="26">
        <v>6</v>
      </c>
      <c r="B45" s="27" t="s">
        <v>49</v>
      </c>
      <c r="C45" s="31">
        <v>93889000</v>
      </c>
      <c r="D45" s="32">
        <v>93889000</v>
      </c>
      <c r="E45" s="33">
        <f t="shared" si="11"/>
        <v>93889000</v>
      </c>
      <c r="F45" s="32">
        <v>93889000</v>
      </c>
      <c r="G45" s="29"/>
      <c r="H45" s="30">
        <f t="shared" si="10"/>
        <v>0</v>
      </c>
    </row>
    <row r="46" spans="1:9" ht="39.75" customHeight="1">
      <c r="A46" s="26">
        <v>7</v>
      </c>
      <c r="B46" s="34" t="s">
        <v>50</v>
      </c>
      <c r="C46" s="35">
        <v>129461000</v>
      </c>
      <c r="D46" s="36">
        <v>129461000</v>
      </c>
      <c r="E46" s="29">
        <f t="shared" si="11"/>
        <v>129461000</v>
      </c>
      <c r="F46" s="36">
        <v>129461000</v>
      </c>
      <c r="G46" s="29"/>
      <c r="H46" s="30">
        <f t="shared" si="10"/>
        <v>0</v>
      </c>
    </row>
    <row r="47" spans="1:9" ht="25.5">
      <c r="A47" s="26">
        <v>8</v>
      </c>
      <c r="B47" s="27" t="s">
        <v>51</v>
      </c>
      <c r="C47" s="31">
        <v>135334000</v>
      </c>
      <c r="D47" s="32">
        <v>135334000</v>
      </c>
      <c r="E47" s="29">
        <f t="shared" si="11"/>
        <v>135334000</v>
      </c>
      <c r="F47" s="32">
        <v>135334000</v>
      </c>
      <c r="G47" s="29"/>
      <c r="H47" s="30">
        <f t="shared" si="10"/>
        <v>0</v>
      </c>
    </row>
    <row r="48" spans="1:9" ht="38.25" customHeight="1">
      <c r="A48" s="26">
        <v>9</v>
      </c>
      <c r="B48" s="27" t="s">
        <v>52</v>
      </c>
      <c r="C48" s="31">
        <v>175081000</v>
      </c>
      <c r="D48" s="32">
        <v>175081000</v>
      </c>
      <c r="E48" s="29">
        <f t="shared" si="11"/>
        <v>175081000</v>
      </c>
      <c r="F48" s="32">
        <v>175081000</v>
      </c>
      <c r="G48" s="29"/>
      <c r="H48" s="30">
        <f t="shared" si="10"/>
        <v>0</v>
      </c>
    </row>
    <row r="49" spans="1:9" ht="38.25" customHeight="1">
      <c r="A49" s="26">
        <v>10</v>
      </c>
      <c r="B49" s="34" t="s">
        <v>53</v>
      </c>
      <c r="C49" s="37">
        <v>99777000</v>
      </c>
      <c r="D49" s="37">
        <v>98000000</v>
      </c>
      <c r="E49" s="29">
        <f t="shared" si="11"/>
        <v>98000000</v>
      </c>
      <c r="F49" s="37">
        <v>98000000</v>
      </c>
      <c r="G49" s="29"/>
      <c r="H49" s="30">
        <f t="shared" si="10"/>
        <v>-1777000</v>
      </c>
    </row>
    <row r="50" spans="1:9" ht="38.25" customHeight="1">
      <c r="A50" s="26">
        <v>11</v>
      </c>
      <c r="B50" s="34" t="s">
        <v>54</v>
      </c>
      <c r="C50" s="37">
        <v>77000000</v>
      </c>
      <c r="D50" s="37">
        <v>77000000</v>
      </c>
      <c r="E50" s="29">
        <f>F50</f>
        <v>77000000</v>
      </c>
      <c r="F50" s="37">
        <v>77000000</v>
      </c>
      <c r="G50" s="33"/>
      <c r="H50" s="30">
        <f t="shared" si="10"/>
        <v>0</v>
      </c>
    </row>
    <row r="51" spans="1:9" ht="38.25" customHeight="1">
      <c r="A51" s="26">
        <v>12</v>
      </c>
      <c r="B51" s="34" t="s">
        <v>303</v>
      </c>
      <c r="C51" s="37">
        <v>505754962</v>
      </c>
      <c r="D51" s="37">
        <v>505754962</v>
      </c>
      <c r="E51" s="29">
        <f>F51</f>
        <v>505754962</v>
      </c>
      <c r="F51" s="37">
        <v>505754962</v>
      </c>
      <c r="G51" s="29"/>
      <c r="H51" s="30">
        <f t="shared" si="10"/>
        <v>0</v>
      </c>
    </row>
    <row r="52" spans="1:9" ht="38.25" customHeight="1">
      <c r="A52" s="26">
        <v>13</v>
      </c>
      <c r="B52" s="34" t="s">
        <v>226</v>
      </c>
      <c r="C52" s="37">
        <v>152476038</v>
      </c>
      <c r="D52" s="37"/>
      <c r="E52" s="29"/>
      <c r="F52" s="37"/>
      <c r="G52" s="29"/>
      <c r="H52" s="30">
        <f>D52-C52</f>
        <v>-152476038</v>
      </c>
    </row>
    <row r="53" spans="1:9" s="42" customFormat="1" ht="24" customHeight="1">
      <c r="A53" s="38" t="s">
        <v>55</v>
      </c>
      <c r="B53" s="39" t="s">
        <v>56</v>
      </c>
      <c r="C53" s="40">
        <f>SUM(C54:C65)</f>
        <v>3970000000</v>
      </c>
      <c r="D53" s="40">
        <f>SUM(D54:D65)</f>
        <v>3821747700</v>
      </c>
      <c r="E53" s="40">
        <f t="shared" ref="E53:G53" si="12">SUM(E54:E65)</f>
        <v>3821747700</v>
      </c>
      <c r="F53" s="40">
        <f t="shared" si="12"/>
        <v>3821747700</v>
      </c>
      <c r="G53" s="40">
        <f t="shared" si="12"/>
        <v>0</v>
      </c>
      <c r="H53" s="16">
        <f t="shared" si="7"/>
        <v>-148252300</v>
      </c>
      <c r="I53" s="41">
        <f>D53-C53</f>
        <v>-148252300</v>
      </c>
    </row>
    <row r="54" spans="1:9" s="42" customFormat="1" ht="24" customHeight="1">
      <c r="A54" s="43">
        <v>1</v>
      </c>
      <c r="B54" s="44" t="s">
        <v>57</v>
      </c>
      <c r="C54" s="45">
        <v>258000000</v>
      </c>
      <c r="D54" s="46">
        <f>F54</f>
        <v>257161600</v>
      </c>
      <c r="E54" s="46">
        <f>F54+G54</f>
        <v>257161600</v>
      </c>
      <c r="F54" s="47">
        <v>257161600</v>
      </c>
      <c r="G54" s="46"/>
      <c r="H54" s="20">
        <f t="shared" si="7"/>
        <v>-838400</v>
      </c>
      <c r="I54" s="41"/>
    </row>
    <row r="55" spans="1:9" s="42" customFormat="1" ht="37.5" customHeight="1">
      <c r="A55" s="43">
        <v>2</v>
      </c>
      <c r="B55" s="44" t="s">
        <v>58</v>
      </c>
      <c r="C55" s="47">
        <v>149000000</v>
      </c>
      <c r="D55" s="46">
        <f t="shared" ref="D55:D64" si="13">F55</f>
        <v>148006600</v>
      </c>
      <c r="E55" s="46">
        <f t="shared" ref="E55:E64" si="14">F55+G55</f>
        <v>148006600</v>
      </c>
      <c r="F55" s="47">
        <v>148006600</v>
      </c>
      <c r="G55" s="46"/>
      <c r="H55" s="20">
        <f t="shared" si="7"/>
        <v>-993400</v>
      </c>
      <c r="I55" s="41"/>
    </row>
    <row r="56" spans="1:9" s="42" customFormat="1" ht="37.5" customHeight="1">
      <c r="A56" s="43">
        <v>3</v>
      </c>
      <c r="B56" s="44" t="s">
        <v>59</v>
      </c>
      <c r="C56" s="47">
        <v>820000000</v>
      </c>
      <c r="D56" s="46">
        <f t="shared" si="13"/>
        <v>819947500</v>
      </c>
      <c r="E56" s="46">
        <f t="shared" si="14"/>
        <v>819947500</v>
      </c>
      <c r="F56" s="47">
        <v>819947500</v>
      </c>
      <c r="G56" s="46"/>
      <c r="H56" s="20">
        <f t="shared" si="7"/>
        <v>-52500</v>
      </c>
      <c r="I56" s="41"/>
    </row>
    <row r="57" spans="1:9" s="42" customFormat="1" ht="37.5" customHeight="1">
      <c r="A57" s="43">
        <v>4</v>
      </c>
      <c r="B57" s="44" t="s">
        <v>60</v>
      </c>
      <c r="C57" s="47">
        <v>643000000</v>
      </c>
      <c r="D57" s="46">
        <f t="shared" si="13"/>
        <v>607032700</v>
      </c>
      <c r="E57" s="46">
        <f t="shared" si="14"/>
        <v>607032700</v>
      </c>
      <c r="F57" s="47">
        <v>607032700</v>
      </c>
      <c r="G57" s="46"/>
      <c r="H57" s="20">
        <f t="shared" si="7"/>
        <v>-35967300</v>
      </c>
      <c r="I57" s="41"/>
    </row>
    <row r="58" spans="1:9" s="42" customFormat="1" ht="37.5" customHeight="1">
      <c r="A58" s="43">
        <v>5</v>
      </c>
      <c r="B58" s="44" t="s">
        <v>61</v>
      </c>
      <c r="C58" s="45">
        <v>625000000</v>
      </c>
      <c r="D58" s="46">
        <f t="shared" si="13"/>
        <v>553394000</v>
      </c>
      <c r="E58" s="46">
        <f t="shared" si="14"/>
        <v>553394000</v>
      </c>
      <c r="F58" s="47">
        <v>553394000</v>
      </c>
      <c r="G58" s="46"/>
      <c r="H58" s="20">
        <f t="shared" si="7"/>
        <v>-71606000</v>
      </c>
      <c r="I58" s="41"/>
    </row>
    <row r="59" spans="1:9" s="42" customFormat="1" ht="37.5" customHeight="1">
      <c r="A59" s="43">
        <v>6</v>
      </c>
      <c r="B59" s="44" t="s">
        <v>62</v>
      </c>
      <c r="C59" s="45">
        <v>691000000</v>
      </c>
      <c r="D59" s="46">
        <f t="shared" si="13"/>
        <v>690255300</v>
      </c>
      <c r="E59" s="46">
        <f t="shared" si="14"/>
        <v>690255300</v>
      </c>
      <c r="F59" s="47">
        <v>690255300</v>
      </c>
      <c r="G59" s="46"/>
      <c r="H59" s="20">
        <f t="shared" si="7"/>
        <v>-744700</v>
      </c>
      <c r="I59" s="41"/>
    </row>
    <row r="60" spans="1:9" s="42" customFormat="1" ht="37.5" customHeight="1">
      <c r="A60" s="43">
        <v>7</v>
      </c>
      <c r="B60" s="44" t="s">
        <v>63</v>
      </c>
      <c r="C60" s="45">
        <v>456000000</v>
      </c>
      <c r="D60" s="46">
        <f t="shared" si="13"/>
        <v>456000000</v>
      </c>
      <c r="E60" s="46">
        <f t="shared" si="14"/>
        <v>456000000</v>
      </c>
      <c r="F60" s="47">
        <v>456000000</v>
      </c>
      <c r="G60" s="46"/>
      <c r="H60" s="20">
        <f t="shared" si="7"/>
        <v>0</v>
      </c>
      <c r="I60" s="41"/>
    </row>
    <row r="61" spans="1:9" s="42" customFormat="1" ht="30">
      <c r="A61" s="43">
        <v>8</v>
      </c>
      <c r="B61" s="44" t="s">
        <v>64</v>
      </c>
      <c r="C61" s="45">
        <v>100000000</v>
      </c>
      <c r="D61" s="46">
        <f t="shared" si="13"/>
        <v>99126000</v>
      </c>
      <c r="E61" s="46">
        <f t="shared" si="14"/>
        <v>99126000</v>
      </c>
      <c r="F61" s="47">
        <v>99126000</v>
      </c>
      <c r="G61" s="46"/>
      <c r="H61" s="20">
        <f t="shared" si="7"/>
        <v>-874000</v>
      </c>
      <c r="I61" s="41"/>
    </row>
    <row r="62" spans="1:9" s="42" customFormat="1" ht="24.75" customHeight="1">
      <c r="A62" s="43">
        <v>9</v>
      </c>
      <c r="B62" s="44" t="s">
        <v>65</v>
      </c>
      <c r="C62" s="45">
        <v>100000000</v>
      </c>
      <c r="D62" s="46">
        <f t="shared" si="13"/>
        <v>98144000</v>
      </c>
      <c r="E62" s="46">
        <f t="shared" si="14"/>
        <v>98144000</v>
      </c>
      <c r="F62" s="47">
        <v>98144000</v>
      </c>
      <c r="G62" s="46"/>
      <c r="H62" s="20">
        <f t="shared" si="7"/>
        <v>-1856000</v>
      </c>
      <c r="I62" s="41"/>
    </row>
    <row r="63" spans="1:9" s="42" customFormat="1" ht="30">
      <c r="A63" s="43">
        <v>10</v>
      </c>
      <c r="B63" s="44" t="s">
        <v>66</v>
      </c>
      <c r="C63" s="45">
        <v>22000000</v>
      </c>
      <c r="D63" s="46">
        <f t="shared" si="13"/>
        <v>22000000</v>
      </c>
      <c r="E63" s="46">
        <f t="shared" si="14"/>
        <v>22000000</v>
      </c>
      <c r="F63" s="47">
        <v>22000000</v>
      </c>
      <c r="G63" s="46"/>
      <c r="H63" s="20">
        <f t="shared" si="7"/>
        <v>0</v>
      </c>
      <c r="I63" s="41"/>
    </row>
    <row r="64" spans="1:9" s="42" customFormat="1" ht="23.25" customHeight="1">
      <c r="A64" s="43">
        <v>11</v>
      </c>
      <c r="B64" s="44" t="s">
        <v>67</v>
      </c>
      <c r="C64" s="45">
        <v>71000000</v>
      </c>
      <c r="D64" s="46">
        <f t="shared" si="13"/>
        <v>70680000</v>
      </c>
      <c r="E64" s="46">
        <f t="shared" si="14"/>
        <v>70680000</v>
      </c>
      <c r="F64" s="47">
        <v>70680000</v>
      </c>
      <c r="G64" s="46"/>
      <c r="H64" s="20">
        <f t="shared" si="7"/>
        <v>-320000</v>
      </c>
      <c r="I64" s="41"/>
    </row>
    <row r="65" spans="1:9" s="42" customFormat="1" ht="23.25" customHeight="1">
      <c r="A65" s="43">
        <v>12</v>
      </c>
      <c r="B65" s="48" t="s">
        <v>226</v>
      </c>
      <c r="C65" s="49">
        <v>35000000</v>
      </c>
      <c r="D65" s="50"/>
      <c r="E65" s="50"/>
      <c r="F65" s="50"/>
      <c r="G65" s="50"/>
      <c r="H65" s="20">
        <f t="shared" si="7"/>
        <v>-35000000</v>
      </c>
      <c r="I65" s="41"/>
    </row>
    <row r="66" spans="1:9" s="9" customFormat="1" ht="23.25" customHeight="1">
      <c r="A66" s="51" t="s">
        <v>55</v>
      </c>
      <c r="B66" s="15" t="s">
        <v>273</v>
      </c>
      <c r="C66" s="52">
        <f>SUM(C67:C83)</f>
        <v>3350000000</v>
      </c>
      <c r="D66" s="52">
        <f t="shared" ref="D66:F66" si="15">SUM(D67:D83)</f>
        <v>3319066960</v>
      </c>
      <c r="E66" s="52">
        <f t="shared" si="15"/>
        <v>3319066960</v>
      </c>
      <c r="F66" s="52">
        <f t="shared" si="15"/>
        <v>3319066960</v>
      </c>
      <c r="G66" s="52">
        <f>SUM(G67:G83)</f>
        <v>0</v>
      </c>
      <c r="H66" s="20">
        <f t="shared" si="7"/>
        <v>-30933040</v>
      </c>
      <c r="I66" s="14">
        <f>D66-C66</f>
        <v>-30933040</v>
      </c>
    </row>
    <row r="67" spans="1:9" ht="23.25" customHeight="1">
      <c r="A67" s="53" t="s">
        <v>68</v>
      </c>
      <c r="B67" s="54" t="s">
        <v>69</v>
      </c>
      <c r="C67" s="55">
        <v>634827674</v>
      </c>
      <c r="D67" s="55">
        <v>634454866</v>
      </c>
      <c r="E67" s="55">
        <v>634454866</v>
      </c>
      <c r="F67" s="55">
        <v>634454866</v>
      </c>
      <c r="G67" s="56"/>
      <c r="H67" s="20">
        <f t="shared" si="7"/>
        <v>-372808</v>
      </c>
    </row>
    <row r="68" spans="1:9" ht="23.25" customHeight="1">
      <c r="A68" s="53" t="s">
        <v>70</v>
      </c>
      <c r="B68" s="54" t="s">
        <v>71</v>
      </c>
      <c r="C68" s="55">
        <v>601681097</v>
      </c>
      <c r="D68" s="55">
        <v>601148297</v>
      </c>
      <c r="E68" s="55">
        <v>601148297</v>
      </c>
      <c r="F68" s="55">
        <v>601148297</v>
      </c>
      <c r="G68" s="56"/>
      <c r="H68" s="20">
        <f t="shared" si="7"/>
        <v>-532800</v>
      </c>
    </row>
    <row r="69" spans="1:9" ht="23.25" customHeight="1">
      <c r="A69" s="53" t="s">
        <v>72</v>
      </c>
      <c r="B69" s="57" t="s">
        <v>73</v>
      </c>
      <c r="C69" s="55">
        <v>274390000</v>
      </c>
      <c r="D69" s="55">
        <v>274390000</v>
      </c>
      <c r="E69" s="55">
        <v>274390000</v>
      </c>
      <c r="F69" s="55">
        <v>274390000</v>
      </c>
      <c r="G69" s="56"/>
      <c r="H69" s="20">
        <f t="shared" si="7"/>
        <v>0</v>
      </c>
    </row>
    <row r="70" spans="1:9" ht="23.25" customHeight="1">
      <c r="A70" s="53" t="s">
        <v>74</v>
      </c>
      <c r="B70" s="57" t="s">
        <v>75</v>
      </c>
      <c r="C70" s="55">
        <v>282171600</v>
      </c>
      <c r="D70" s="55">
        <v>282171600</v>
      </c>
      <c r="E70" s="55">
        <v>282171600</v>
      </c>
      <c r="F70" s="55">
        <v>282171600</v>
      </c>
      <c r="G70" s="56"/>
      <c r="H70" s="20">
        <f t="shared" si="7"/>
        <v>0</v>
      </c>
    </row>
    <row r="71" spans="1:9" ht="23.25" customHeight="1">
      <c r="A71" s="53" t="s">
        <v>76</v>
      </c>
      <c r="B71" s="57" t="s">
        <v>77</v>
      </c>
      <c r="C71" s="55">
        <v>96791000</v>
      </c>
      <c r="D71" s="58">
        <v>96791000</v>
      </c>
      <c r="E71" s="58">
        <v>96791000</v>
      </c>
      <c r="F71" s="58">
        <v>96791000</v>
      </c>
      <c r="G71" s="56"/>
      <c r="H71" s="20">
        <f t="shared" si="7"/>
        <v>0</v>
      </c>
    </row>
    <row r="72" spans="1:9" ht="23.25" customHeight="1">
      <c r="A72" s="53" t="s">
        <v>78</v>
      </c>
      <c r="B72" s="57" t="s">
        <v>79</v>
      </c>
      <c r="C72" s="55">
        <v>182066000</v>
      </c>
      <c r="D72" s="55">
        <v>182066000</v>
      </c>
      <c r="E72" s="55">
        <v>182066000</v>
      </c>
      <c r="F72" s="55">
        <v>182066000</v>
      </c>
      <c r="G72" s="56"/>
      <c r="H72" s="20">
        <f t="shared" si="7"/>
        <v>0</v>
      </c>
    </row>
    <row r="73" spans="1:9" ht="37.5" customHeight="1">
      <c r="A73" s="53" t="s">
        <v>80</v>
      </c>
      <c r="B73" s="57" t="s">
        <v>81</v>
      </c>
      <c r="C73" s="55">
        <v>232239000</v>
      </c>
      <c r="D73" s="58">
        <v>232238065</v>
      </c>
      <c r="E73" s="58">
        <v>232238065</v>
      </c>
      <c r="F73" s="58">
        <v>232238065</v>
      </c>
      <c r="G73" s="56"/>
      <c r="H73" s="20">
        <f t="shared" si="7"/>
        <v>-935</v>
      </c>
    </row>
    <row r="74" spans="1:9" ht="38.25" customHeight="1">
      <c r="A74" s="53" t="s">
        <v>82</v>
      </c>
      <c r="B74" s="57" t="s">
        <v>83</v>
      </c>
      <c r="C74" s="55">
        <v>165797192</v>
      </c>
      <c r="D74" s="55">
        <v>165797192</v>
      </c>
      <c r="E74" s="55">
        <v>165797192</v>
      </c>
      <c r="F74" s="55">
        <v>165797192</v>
      </c>
      <c r="G74" s="56"/>
      <c r="H74" s="20">
        <f t="shared" si="7"/>
        <v>0</v>
      </c>
    </row>
    <row r="75" spans="1:9" ht="22.5" customHeight="1">
      <c r="A75" s="53" t="s">
        <v>84</v>
      </c>
      <c r="B75" s="57" t="s">
        <v>85</v>
      </c>
      <c r="C75" s="55">
        <v>230454973</v>
      </c>
      <c r="D75" s="55">
        <v>230454973</v>
      </c>
      <c r="E75" s="55">
        <v>230454973</v>
      </c>
      <c r="F75" s="55">
        <v>230454973</v>
      </c>
      <c r="G75" s="56"/>
      <c r="H75" s="20">
        <f t="shared" si="7"/>
        <v>0</v>
      </c>
    </row>
    <row r="76" spans="1:9" ht="22.5" customHeight="1">
      <c r="A76" s="53" t="s">
        <v>86</v>
      </c>
      <c r="B76" s="57" t="s">
        <v>87</v>
      </c>
      <c r="C76" s="55">
        <v>64890000</v>
      </c>
      <c r="D76" s="58">
        <v>64890000</v>
      </c>
      <c r="E76" s="58">
        <v>64890000</v>
      </c>
      <c r="F76" s="58">
        <v>64890000</v>
      </c>
      <c r="G76" s="56"/>
      <c r="H76" s="20">
        <f t="shared" si="7"/>
        <v>0</v>
      </c>
    </row>
    <row r="77" spans="1:9" ht="22.5" customHeight="1">
      <c r="A77" s="53" t="s">
        <v>88</v>
      </c>
      <c r="B77" s="57" t="s">
        <v>89</v>
      </c>
      <c r="C77" s="55">
        <v>23308000</v>
      </c>
      <c r="D77" s="58">
        <v>23308000</v>
      </c>
      <c r="E77" s="58">
        <v>23308000</v>
      </c>
      <c r="F77" s="58">
        <v>23308000</v>
      </c>
      <c r="G77" s="56"/>
      <c r="H77" s="20">
        <f t="shared" si="7"/>
        <v>0</v>
      </c>
    </row>
    <row r="78" spans="1:9" ht="22.5" customHeight="1">
      <c r="A78" s="53" t="s">
        <v>90</v>
      </c>
      <c r="B78" s="57" t="s">
        <v>91</v>
      </c>
      <c r="C78" s="55">
        <v>144863467</v>
      </c>
      <c r="D78" s="55">
        <v>144863467</v>
      </c>
      <c r="E78" s="55">
        <v>144863467</v>
      </c>
      <c r="F78" s="55">
        <v>144863467</v>
      </c>
      <c r="G78" s="56"/>
      <c r="H78" s="20">
        <f t="shared" si="7"/>
        <v>0</v>
      </c>
    </row>
    <row r="79" spans="1:9" ht="22.5" customHeight="1">
      <c r="A79" s="53" t="s">
        <v>92</v>
      </c>
      <c r="B79" s="57" t="s">
        <v>93</v>
      </c>
      <c r="C79" s="55">
        <v>144305000</v>
      </c>
      <c r="D79" s="55">
        <v>144305000</v>
      </c>
      <c r="E79" s="55">
        <v>144305000</v>
      </c>
      <c r="F79" s="55">
        <v>144305000</v>
      </c>
      <c r="G79" s="56"/>
      <c r="H79" s="20">
        <f t="shared" si="7"/>
        <v>0</v>
      </c>
    </row>
    <row r="80" spans="1:9" ht="22.5" customHeight="1">
      <c r="A80" s="53" t="s">
        <v>94</v>
      </c>
      <c r="B80" s="57" t="s">
        <v>95</v>
      </c>
      <c r="C80" s="55">
        <v>55729000</v>
      </c>
      <c r="D80" s="58">
        <v>55729000</v>
      </c>
      <c r="E80" s="58">
        <v>55729000</v>
      </c>
      <c r="F80" s="58">
        <v>55729000</v>
      </c>
      <c r="G80" s="56"/>
      <c r="H80" s="20">
        <f t="shared" si="7"/>
        <v>0</v>
      </c>
    </row>
    <row r="81" spans="1:9" ht="36.75" customHeight="1">
      <c r="A81" s="53" t="s">
        <v>96</v>
      </c>
      <c r="B81" s="57" t="s">
        <v>97</v>
      </c>
      <c r="C81" s="55">
        <v>94907000</v>
      </c>
      <c r="D81" s="55">
        <v>94907000</v>
      </c>
      <c r="E81" s="55">
        <v>94907000</v>
      </c>
      <c r="F81" s="55">
        <v>94907000</v>
      </c>
      <c r="G81" s="56"/>
      <c r="H81" s="20">
        <f t="shared" si="7"/>
        <v>0</v>
      </c>
    </row>
    <row r="82" spans="1:9" ht="34.5" customHeight="1">
      <c r="A82" s="53" t="s">
        <v>98</v>
      </c>
      <c r="B82" s="57" t="s">
        <v>99</v>
      </c>
      <c r="C82" s="55">
        <v>91578997</v>
      </c>
      <c r="D82" s="58">
        <v>91552500</v>
      </c>
      <c r="E82" s="58">
        <v>91552500</v>
      </c>
      <c r="F82" s="58">
        <v>91552500</v>
      </c>
      <c r="G82" s="56"/>
      <c r="H82" s="20">
        <f t="shared" si="7"/>
        <v>-26497</v>
      </c>
    </row>
    <row r="83" spans="1:9" ht="24" customHeight="1">
      <c r="A83" s="59">
        <v>17</v>
      </c>
      <c r="B83" s="60" t="s">
        <v>226</v>
      </c>
      <c r="C83" s="61">
        <v>30000000</v>
      </c>
      <c r="D83" s="62"/>
      <c r="E83" s="56"/>
      <c r="F83" s="56"/>
      <c r="G83" s="56"/>
      <c r="H83" s="20">
        <f t="shared" si="7"/>
        <v>-30000000</v>
      </c>
    </row>
    <row r="84" spans="1:9" ht="24" customHeight="1">
      <c r="A84" s="6" t="s">
        <v>100</v>
      </c>
      <c r="B84" s="85" t="s">
        <v>101</v>
      </c>
      <c r="C84" s="16">
        <f>SUM(C85:C108)</f>
        <v>7500000000</v>
      </c>
      <c r="D84" s="16">
        <f t="shared" ref="D84:H84" si="16">SUM(D85:D108)</f>
        <v>7223728646</v>
      </c>
      <c r="E84" s="16">
        <f t="shared" si="16"/>
        <v>7223728646</v>
      </c>
      <c r="F84" s="16">
        <f t="shared" si="16"/>
        <v>7223728646</v>
      </c>
      <c r="G84" s="16">
        <f t="shared" si="16"/>
        <v>0</v>
      </c>
      <c r="H84" s="16">
        <f t="shared" si="16"/>
        <v>-276271354</v>
      </c>
      <c r="I84" s="2">
        <f>D84-C84</f>
        <v>-276271354</v>
      </c>
    </row>
    <row r="85" spans="1:9" s="69" customFormat="1" ht="36.75" customHeight="1">
      <c r="A85" s="63" t="s">
        <v>102</v>
      </c>
      <c r="B85" s="64" t="s">
        <v>103</v>
      </c>
      <c r="C85" s="65">
        <v>192000000</v>
      </c>
      <c r="D85" s="66">
        <f t="shared" ref="D85:D107" si="17">E85</f>
        <v>191474000</v>
      </c>
      <c r="E85" s="67">
        <f>F85+G85</f>
        <v>191474000</v>
      </c>
      <c r="F85" s="68">
        <f>176524000+14950000</f>
        <v>191474000</v>
      </c>
      <c r="G85" s="66" t="s">
        <v>104</v>
      </c>
      <c r="H85" s="20">
        <f t="shared" ref="H85:H107" si="18">D85-C85</f>
        <v>-526000</v>
      </c>
    </row>
    <row r="86" spans="1:9" s="69" customFormat="1" ht="36.75" customHeight="1">
      <c r="A86" s="63" t="s">
        <v>105</v>
      </c>
      <c r="B86" s="64" t="s">
        <v>106</v>
      </c>
      <c r="C86" s="65">
        <v>424000000</v>
      </c>
      <c r="D86" s="66">
        <f t="shared" si="17"/>
        <v>423704810</v>
      </c>
      <c r="E86" s="67">
        <f t="shared" ref="E86:E107" si="19">F86+G86</f>
        <v>423704810</v>
      </c>
      <c r="F86" s="68">
        <f>396104810+27600000</f>
        <v>423704810</v>
      </c>
      <c r="G86" s="66" t="s">
        <v>104</v>
      </c>
      <c r="H86" s="20">
        <f t="shared" si="18"/>
        <v>-295190</v>
      </c>
    </row>
    <row r="87" spans="1:9" s="69" customFormat="1" ht="36.75" customHeight="1">
      <c r="A87" s="63" t="s">
        <v>107</v>
      </c>
      <c r="B87" s="64" t="s">
        <v>108</v>
      </c>
      <c r="C87" s="65">
        <v>392000000</v>
      </c>
      <c r="D87" s="66">
        <f t="shared" si="17"/>
        <v>391421661</v>
      </c>
      <c r="E87" s="67">
        <f t="shared" si="19"/>
        <v>391421661</v>
      </c>
      <c r="F87" s="68">
        <f>340803000+23450000+12713000+107000+14348661</f>
        <v>391421661</v>
      </c>
      <c r="G87" s="66" t="s">
        <v>104</v>
      </c>
      <c r="H87" s="20">
        <f t="shared" si="18"/>
        <v>-578339</v>
      </c>
    </row>
    <row r="88" spans="1:9" s="69" customFormat="1" ht="24.75" customHeight="1">
      <c r="A88" s="63" t="s">
        <v>109</v>
      </c>
      <c r="B88" s="64" t="s">
        <v>110</v>
      </c>
      <c r="C88" s="65">
        <v>336000000</v>
      </c>
      <c r="D88" s="66">
        <f t="shared" si="17"/>
        <v>335851605</v>
      </c>
      <c r="E88" s="67">
        <f t="shared" si="19"/>
        <v>335851605</v>
      </c>
      <c r="F88" s="70">
        <f>228456144+22050000+3595000+68290000+13460461</f>
        <v>335851605</v>
      </c>
      <c r="G88" s="66" t="s">
        <v>104</v>
      </c>
      <c r="H88" s="20">
        <f t="shared" si="18"/>
        <v>-148395</v>
      </c>
    </row>
    <row r="89" spans="1:9" s="69" customFormat="1" ht="28.5" customHeight="1">
      <c r="A89" s="63" t="s">
        <v>111</v>
      </c>
      <c r="B89" s="64" t="s">
        <v>112</v>
      </c>
      <c r="C89" s="65">
        <v>312000000</v>
      </c>
      <c r="D89" s="66">
        <f t="shared" si="17"/>
        <v>311172562</v>
      </c>
      <c r="E89" s="67">
        <f t="shared" si="19"/>
        <v>311172562</v>
      </c>
      <c r="F89" s="68">
        <f>272543020+21300000+4047980+106000+13175562</f>
        <v>311172562</v>
      </c>
      <c r="G89" s="66" t="s">
        <v>104</v>
      </c>
      <c r="H89" s="20">
        <f t="shared" si="18"/>
        <v>-827438</v>
      </c>
    </row>
    <row r="90" spans="1:9" s="69" customFormat="1" ht="27" customHeight="1">
      <c r="A90" s="63" t="s">
        <v>113</v>
      </c>
      <c r="B90" s="64" t="s">
        <v>114</v>
      </c>
      <c r="C90" s="65">
        <v>208000000</v>
      </c>
      <c r="D90" s="66">
        <f t="shared" si="17"/>
        <v>207013000</v>
      </c>
      <c r="E90" s="67">
        <f t="shared" si="19"/>
        <v>207013000</v>
      </c>
      <c r="F90" s="68">
        <f>187663000+19350000</f>
        <v>207013000</v>
      </c>
      <c r="G90" s="66" t="s">
        <v>104</v>
      </c>
      <c r="H90" s="20">
        <f t="shared" si="18"/>
        <v>-987000</v>
      </c>
    </row>
    <row r="91" spans="1:9" s="69" customFormat="1" ht="37.5" customHeight="1">
      <c r="A91" s="63" t="s">
        <v>115</v>
      </c>
      <c r="B91" s="64" t="s">
        <v>116</v>
      </c>
      <c r="C91" s="65">
        <v>325000000</v>
      </c>
      <c r="D91" s="66">
        <f t="shared" si="17"/>
        <v>322807380</v>
      </c>
      <c r="E91" s="67">
        <f t="shared" si="19"/>
        <v>322807380</v>
      </c>
      <c r="F91" s="68">
        <f>277837746+25420000+4621254+14928380</f>
        <v>322807380</v>
      </c>
      <c r="G91" s="66" t="s">
        <v>104</v>
      </c>
      <c r="H91" s="20">
        <f t="shared" si="18"/>
        <v>-2192620</v>
      </c>
    </row>
    <row r="92" spans="1:9" s="69" customFormat="1" ht="30">
      <c r="A92" s="71" t="s">
        <v>117</v>
      </c>
      <c r="B92" s="64" t="s">
        <v>118</v>
      </c>
      <c r="C92" s="20">
        <v>635000000</v>
      </c>
      <c r="D92" s="66">
        <f t="shared" si="17"/>
        <v>604774000</v>
      </c>
      <c r="E92" s="67">
        <f t="shared" si="19"/>
        <v>604774000</v>
      </c>
      <c r="F92" s="68">
        <f>155194000+305394191+25900000+25900000+4926809+113000+13823000+4400000+49607000+2610000+16906000</f>
        <v>604774000</v>
      </c>
      <c r="G92" s="66" t="s">
        <v>104</v>
      </c>
      <c r="H92" s="20">
        <f t="shared" si="18"/>
        <v>-30226000</v>
      </c>
    </row>
    <row r="93" spans="1:9" s="69" customFormat="1" ht="27" customHeight="1">
      <c r="A93" s="71" t="s">
        <v>119</v>
      </c>
      <c r="B93" s="64" t="s">
        <v>120</v>
      </c>
      <c r="C93" s="20">
        <v>450000000</v>
      </c>
      <c r="D93" s="66">
        <f t="shared" si="17"/>
        <v>440787000</v>
      </c>
      <c r="E93" s="67">
        <f t="shared" si="19"/>
        <v>440787000</v>
      </c>
      <c r="F93" s="68">
        <f>133755000+284982000+22050000</f>
        <v>440787000</v>
      </c>
      <c r="G93" s="66" t="s">
        <v>104</v>
      </c>
      <c r="H93" s="20">
        <f t="shared" si="18"/>
        <v>-9213000</v>
      </c>
    </row>
    <row r="94" spans="1:9" s="69" customFormat="1" ht="41.25" customHeight="1">
      <c r="A94" s="71" t="s">
        <v>86</v>
      </c>
      <c r="B94" s="64" t="s">
        <v>230</v>
      </c>
      <c r="C94" s="20">
        <v>71000000</v>
      </c>
      <c r="D94" s="66">
        <f t="shared" si="17"/>
        <v>66984000</v>
      </c>
      <c r="E94" s="67">
        <f t="shared" si="19"/>
        <v>66984000</v>
      </c>
      <c r="F94" s="68">
        <f>63634000+3350000</f>
        <v>66984000</v>
      </c>
      <c r="G94" s="66" t="s">
        <v>104</v>
      </c>
      <c r="H94" s="20">
        <f t="shared" si="18"/>
        <v>-4016000</v>
      </c>
    </row>
    <row r="95" spans="1:9" s="69" customFormat="1" ht="38.25" customHeight="1">
      <c r="A95" s="71" t="s">
        <v>88</v>
      </c>
      <c r="B95" s="64" t="s">
        <v>229</v>
      </c>
      <c r="C95" s="20">
        <v>258000000</v>
      </c>
      <c r="D95" s="66">
        <f t="shared" si="17"/>
        <v>254554000</v>
      </c>
      <c r="E95" s="67">
        <f t="shared" si="19"/>
        <v>254554000</v>
      </c>
      <c r="F95" s="68">
        <f>241804000+12750000</f>
        <v>254554000</v>
      </c>
      <c r="G95" s="66" t="s">
        <v>104</v>
      </c>
      <c r="H95" s="20">
        <f t="shared" si="18"/>
        <v>-3446000</v>
      </c>
    </row>
    <row r="96" spans="1:9" s="69" customFormat="1" ht="41.25" customHeight="1">
      <c r="A96" s="71" t="s">
        <v>90</v>
      </c>
      <c r="B96" s="64" t="s">
        <v>121</v>
      </c>
      <c r="C96" s="20">
        <v>680000000</v>
      </c>
      <c r="D96" s="66">
        <f t="shared" si="17"/>
        <v>644540000</v>
      </c>
      <c r="E96" s="67">
        <f t="shared" si="19"/>
        <v>644540000</v>
      </c>
      <c r="F96" s="68">
        <f>153421000+301914400+25600000+4870600+25600000+13665000+4320000+121000+17163000+4894000+92971000</f>
        <v>644540000</v>
      </c>
      <c r="G96" s="66" t="s">
        <v>104</v>
      </c>
      <c r="H96" s="20">
        <f t="shared" si="18"/>
        <v>-35460000</v>
      </c>
    </row>
    <row r="97" spans="1:9" s="69" customFormat="1" ht="30">
      <c r="A97" s="71" t="s">
        <v>92</v>
      </c>
      <c r="B97" s="64" t="s">
        <v>231</v>
      </c>
      <c r="C97" s="20">
        <v>41000000</v>
      </c>
      <c r="D97" s="66">
        <f t="shared" si="17"/>
        <v>40576000</v>
      </c>
      <c r="E97" s="67">
        <f t="shared" si="19"/>
        <v>40576000</v>
      </c>
      <c r="F97" s="68">
        <f>38526000+2050000</f>
        <v>40576000</v>
      </c>
      <c r="G97" s="66" t="s">
        <v>104</v>
      </c>
      <c r="H97" s="20">
        <f t="shared" si="18"/>
        <v>-424000</v>
      </c>
    </row>
    <row r="98" spans="1:9" s="69" customFormat="1" ht="30">
      <c r="A98" s="71" t="s">
        <v>94</v>
      </c>
      <c r="B98" s="64" t="s">
        <v>122</v>
      </c>
      <c r="C98" s="20">
        <v>227000000</v>
      </c>
      <c r="D98" s="66">
        <f t="shared" si="17"/>
        <v>209956000</v>
      </c>
      <c r="E98" s="67">
        <f t="shared" si="19"/>
        <v>209956000</v>
      </c>
      <c r="F98" s="68">
        <f>199456000+10500000</f>
        <v>209956000</v>
      </c>
      <c r="G98" s="66" t="s">
        <v>104</v>
      </c>
      <c r="H98" s="20">
        <f t="shared" si="18"/>
        <v>-17044000</v>
      </c>
    </row>
    <row r="99" spans="1:9" s="69" customFormat="1" ht="45">
      <c r="A99" s="71" t="s">
        <v>96</v>
      </c>
      <c r="B99" s="64" t="s">
        <v>123</v>
      </c>
      <c r="C99" s="20">
        <v>410000000</v>
      </c>
      <c r="D99" s="66">
        <f t="shared" si="17"/>
        <v>389500000</v>
      </c>
      <c r="E99" s="67">
        <f t="shared" si="19"/>
        <v>389500000</v>
      </c>
      <c r="F99" s="68">
        <f>58292000+4320000+6000000+5000000+315888000</f>
        <v>389500000</v>
      </c>
      <c r="G99" s="66" t="s">
        <v>104</v>
      </c>
      <c r="H99" s="20">
        <f t="shared" si="18"/>
        <v>-20500000</v>
      </c>
    </row>
    <row r="100" spans="1:9" s="69" customFormat="1" ht="38.25" customHeight="1">
      <c r="A100" s="71" t="s">
        <v>98</v>
      </c>
      <c r="B100" s="64" t="s">
        <v>124</v>
      </c>
      <c r="C100" s="20">
        <v>150000000</v>
      </c>
      <c r="D100" s="66">
        <f t="shared" si="17"/>
        <v>142499000</v>
      </c>
      <c r="E100" s="67">
        <f t="shared" si="19"/>
        <v>142499000</v>
      </c>
      <c r="F100" s="68">
        <f>97561000+4320000+6000000+5000000+29618000</f>
        <v>142499000</v>
      </c>
      <c r="G100" s="66" t="s">
        <v>104</v>
      </c>
      <c r="H100" s="20">
        <f t="shared" si="18"/>
        <v>-7501000</v>
      </c>
    </row>
    <row r="101" spans="1:9" s="69" customFormat="1" ht="30">
      <c r="A101" s="71" t="s">
        <v>125</v>
      </c>
      <c r="B101" s="64" t="s">
        <v>126</v>
      </c>
      <c r="C101" s="20">
        <v>150000000</v>
      </c>
      <c r="D101" s="66">
        <f t="shared" si="17"/>
        <v>142500000</v>
      </c>
      <c r="E101" s="67">
        <f t="shared" si="19"/>
        <v>142500000</v>
      </c>
      <c r="F101" s="68">
        <v>142500000</v>
      </c>
      <c r="G101" s="66" t="s">
        <v>104</v>
      </c>
      <c r="H101" s="20">
        <f t="shared" si="18"/>
        <v>-7500000</v>
      </c>
    </row>
    <row r="102" spans="1:9" s="69" customFormat="1" ht="30">
      <c r="A102" s="71" t="s">
        <v>127</v>
      </c>
      <c r="B102" s="64" t="s">
        <v>128</v>
      </c>
      <c r="C102" s="20">
        <v>150000000</v>
      </c>
      <c r="D102" s="66">
        <f t="shared" si="17"/>
        <v>142500000</v>
      </c>
      <c r="E102" s="67">
        <f t="shared" si="19"/>
        <v>142500000</v>
      </c>
      <c r="F102" s="68">
        <v>142500000</v>
      </c>
      <c r="G102" s="66" t="s">
        <v>104</v>
      </c>
      <c r="H102" s="20">
        <f t="shared" si="18"/>
        <v>-7500000</v>
      </c>
    </row>
    <row r="103" spans="1:9" s="69" customFormat="1" ht="44.25" customHeight="1">
      <c r="A103" s="71" t="s">
        <v>129</v>
      </c>
      <c r="B103" s="64" t="s">
        <v>130</v>
      </c>
      <c r="C103" s="20">
        <v>150000000</v>
      </c>
      <c r="D103" s="66">
        <f t="shared" si="17"/>
        <v>142500000</v>
      </c>
      <c r="E103" s="67">
        <f t="shared" si="19"/>
        <v>142500000</v>
      </c>
      <c r="F103" s="68">
        <v>142500000</v>
      </c>
      <c r="G103" s="66" t="s">
        <v>104</v>
      </c>
      <c r="H103" s="20">
        <f t="shared" si="18"/>
        <v>-7500000</v>
      </c>
    </row>
    <row r="104" spans="1:9" s="72" customFormat="1" ht="26.25" customHeight="1">
      <c r="A104" s="71" t="s">
        <v>131</v>
      </c>
      <c r="B104" s="64" t="s">
        <v>132</v>
      </c>
      <c r="C104" s="20">
        <v>150000000</v>
      </c>
      <c r="D104" s="66">
        <f t="shared" si="17"/>
        <v>142500000</v>
      </c>
      <c r="E104" s="67">
        <f t="shared" si="19"/>
        <v>142500000</v>
      </c>
      <c r="F104" s="68">
        <v>142500000</v>
      </c>
      <c r="G104" s="66" t="s">
        <v>104</v>
      </c>
      <c r="H104" s="20">
        <f t="shared" si="18"/>
        <v>-7500000</v>
      </c>
    </row>
    <row r="105" spans="1:9" s="72" customFormat="1" ht="26.25" customHeight="1">
      <c r="A105" s="71" t="s">
        <v>133</v>
      </c>
      <c r="B105" s="64" t="s">
        <v>134</v>
      </c>
      <c r="C105" s="20">
        <v>150000000</v>
      </c>
      <c r="D105" s="66">
        <f t="shared" si="17"/>
        <v>142500000</v>
      </c>
      <c r="E105" s="67">
        <f t="shared" si="19"/>
        <v>142500000</v>
      </c>
      <c r="F105" s="68">
        <v>142500000</v>
      </c>
      <c r="G105" s="66" t="s">
        <v>104</v>
      </c>
      <c r="H105" s="20">
        <f t="shared" si="18"/>
        <v>-7500000</v>
      </c>
    </row>
    <row r="106" spans="1:9" s="72" customFormat="1" ht="26.25" customHeight="1">
      <c r="A106" s="71" t="s">
        <v>135</v>
      </c>
      <c r="B106" s="64" t="s">
        <v>136</v>
      </c>
      <c r="C106" s="20">
        <v>85000000</v>
      </c>
      <c r="D106" s="66">
        <f t="shared" si="17"/>
        <v>80800000</v>
      </c>
      <c r="E106" s="67">
        <f t="shared" si="19"/>
        <v>80800000</v>
      </c>
      <c r="F106" s="68">
        <f>6000000+5000000+69800000</f>
        <v>80800000</v>
      </c>
      <c r="G106" s="66" t="s">
        <v>104</v>
      </c>
      <c r="H106" s="20">
        <f t="shared" si="18"/>
        <v>-4200000</v>
      </c>
    </row>
    <row r="107" spans="1:9" s="74" customFormat="1" ht="26.25" customHeight="1">
      <c r="A107" s="71" t="s">
        <v>137</v>
      </c>
      <c r="B107" s="64" t="s">
        <v>138</v>
      </c>
      <c r="C107" s="20">
        <v>54000000</v>
      </c>
      <c r="D107" s="66">
        <f t="shared" si="17"/>
        <v>51000000</v>
      </c>
      <c r="E107" s="67">
        <f t="shared" si="19"/>
        <v>51000000</v>
      </c>
      <c r="F107" s="68">
        <f>48380000+2620000</f>
        <v>51000000</v>
      </c>
      <c r="G107" s="66" t="s">
        <v>104</v>
      </c>
      <c r="H107" s="20">
        <f t="shared" si="18"/>
        <v>-3000000</v>
      </c>
      <c r="I107" s="73"/>
    </row>
    <row r="108" spans="1:9" ht="26.25" customHeight="1">
      <c r="A108" s="75">
        <v>24</v>
      </c>
      <c r="B108" s="76" t="s">
        <v>302</v>
      </c>
      <c r="C108" s="77">
        <f>SUM(C109:C128)</f>
        <v>1500000000</v>
      </c>
      <c r="D108" s="77">
        <f>SUM(D109:D128)</f>
        <v>1401813628</v>
      </c>
      <c r="E108" s="77">
        <f>SUM(E109:E128)</f>
        <v>1401813628</v>
      </c>
      <c r="F108" s="77">
        <f>SUM(F109:F128)</f>
        <v>1401813628</v>
      </c>
      <c r="G108" s="78"/>
      <c r="H108" s="16">
        <f>D108-C108</f>
        <v>-98186372</v>
      </c>
    </row>
    <row r="109" spans="1:9" ht="26.25" customHeight="1">
      <c r="A109" s="79"/>
      <c r="B109" s="80" t="s">
        <v>282</v>
      </c>
      <c r="C109" s="81">
        <v>66000000</v>
      </c>
      <c r="D109" s="81">
        <v>36065400</v>
      </c>
      <c r="E109" s="81">
        <v>36065400</v>
      </c>
      <c r="F109" s="81">
        <v>36065400</v>
      </c>
      <c r="G109" s="78"/>
      <c r="H109" s="20">
        <f t="shared" ref="H109:H128" si="20">D109-C109</f>
        <v>-29934600</v>
      </c>
    </row>
    <row r="110" spans="1:9" ht="26.25" customHeight="1">
      <c r="A110" s="79"/>
      <c r="B110" s="80" t="s">
        <v>283</v>
      </c>
      <c r="C110" s="81">
        <v>98000000</v>
      </c>
      <c r="D110" s="81">
        <v>93100000</v>
      </c>
      <c r="E110" s="81">
        <v>93100000</v>
      </c>
      <c r="F110" s="81">
        <v>93100000</v>
      </c>
      <c r="G110" s="78"/>
      <c r="H110" s="20">
        <f t="shared" si="20"/>
        <v>-4900000</v>
      </c>
    </row>
    <row r="111" spans="1:9" ht="26.25" customHeight="1">
      <c r="A111" s="79"/>
      <c r="B111" s="80" t="s">
        <v>284</v>
      </c>
      <c r="C111" s="81">
        <v>86000000</v>
      </c>
      <c r="D111" s="81">
        <v>80112800</v>
      </c>
      <c r="E111" s="81">
        <v>80112800</v>
      </c>
      <c r="F111" s="81">
        <v>80112800</v>
      </c>
      <c r="G111" s="78"/>
      <c r="H111" s="20">
        <f t="shared" si="20"/>
        <v>-5887200</v>
      </c>
    </row>
    <row r="112" spans="1:9" ht="26.25" customHeight="1">
      <c r="A112" s="79"/>
      <c r="B112" s="80" t="s">
        <v>285</v>
      </c>
      <c r="C112" s="81">
        <v>95000000</v>
      </c>
      <c r="D112" s="81">
        <v>89711590</v>
      </c>
      <c r="E112" s="81">
        <v>89711590</v>
      </c>
      <c r="F112" s="81">
        <v>89711590</v>
      </c>
      <c r="G112" s="78"/>
      <c r="H112" s="20">
        <f t="shared" si="20"/>
        <v>-5288410</v>
      </c>
    </row>
    <row r="113" spans="1:9" ht="26.25" customHeight="1">
      <c r="A113" s="79"/>
      <c r="B113" s="80" t="s">
        <v>286</v>
      </c>
      <c r="C113" s="81">
        <v>19000000</v>
      </c>
      <c r="D113" s="81">
        <v>19000000</v>
      </c>
      <c r="E113" s="81">
        <v>19000000</v>
      </c>
      <c r="F113" s="81">
        <v>19000000</v>
      </c>
      <c r="G113" s="78"/>
      <c r="H113" s="20">
        <f t="shared" si="20"/>
        <v>0</v>
      </c>
      <c r="I113" s="1"/>
    </row>
    <row r="114" spans="1:9" ht="26.25" customHeight="1">
      <c r="A114" s="79"/>
      <c r="B114" s="80" t="s">
        <v>287</v>
      </c>
      <c r="C114" s="81">
        <v>71000000</v>
      </c>
      <c r="D114" s="81">
        <v>67093960</v>
      </c>
      <c r="E114" s="81">
        <v>67093960</v>
      </c>
      <c r="F114" s="81">
        <v>67093960</v>
      </c>
      <c r="G114" s="78"/>
      <c r="H114" s="20">
        <f t="shared" si="20"/>
        <v>-3906040</v>
      </c>
      <c r="I114" s="1"/>
    </row>
    <row r="115" spans="1:9" ht="26.25" customHeight="1">
      <c r="A115" s="79"/>
      <c r="B115" s="80" t="s">
        <v>288</v>
      </c>
      <c r="C115" s="81">
        <v>64000000</v>
      </c>
      <c r="D115" s="81">
        <v>60530800</v>
      </c>
      <c r="E115" s="81">
        <v>60530800</v>
      </c>
      <c r="F115" s="81">
        <v>60530800</v>
      </c>
      <c r="G115" s="78"/>
      <c r="H115" s="20">
        <f t="shared" si="20"/>
        <v>-3469200</v>
      </c>
      <c r="I115" s="1"/>
    </row>
    <row r="116" spans="1:9" ht="26.25" customHeight="1">
      <c r="A116" s="79"/>
      <c r="B116" s="80" t="s">
        <v>289</v>
      </c>
      <c r="C116" s="81">
        <v>105000000</v>
      </c>
      <c r="D116" s="81">
        <v>99621000</v>
      </c>
      <c r="E116" s="81">
        <v>99621000</v>
      </c>
      <c r="F116" s="81">
        <v>99621000</v>
      </c>
      <c r="G116" s="78"/>
      <c r="H116" s="20">
        <f t="shared" si="20"/>
        <v>-5379000</v>
      </c>
      <c r="I116" s="1"/>
    </row>
    <row r="117" spans="1:9" ht="26.25" customHeight="1">
      <c r="A117" s="79"/>
      <c r="B117" s="80" t="s">
        <v>290</v>
      </c>
      <c r="C117" s="81">
        <v>49000000</v>
      </c>
      <c r="D117" s="81">
        <v>46500000</v>
      </c>
      <c r="E117" s="81">
        <v>46500000</v>
      </c>
      <c r="F117" s="81">
        <v>46500000</v>
      </c>
      <c r="G117" s="78"/>
      <c r="H117" s="20">
        <f t="shared" si="20"/>
        <v>-2500000</v>
      </c>
      <c r="I117" s="1"/>
    </row>
    <row r="118" spans="1:9" ht="26.25" customHeight="1">
      <c r="A118" s="79"/>
      <c r="B118" s="80" t="s">
        <v>291</v>
      </c>
      <c r="C118" s="81">
        <v>60000000</v>
      </c>
      <c r="D118" s="81">
        <v>55200000</v>
      </c>
      <c r="E118" s="81">
        <v>55200000</v>
      </c>
      <c r="F118" s="81">
        <v>55200000</v>
      </c>
      <c r="G118" s="78"/>
      <c r="H118" s="20">
        <f t="shared" si="20"/>
        <v>-4800000</v>
      </c>
      <c r="I118" s="1"/>
    </row>
    <row r="119" spans="1:9" ht="26.25" customHeight="1">
      <c r="A119" s="79"/>
      <c r="B119" s="80" t="s">
        <v>292</v>
      </c>
      <c r="C119" s="81">
        <v>76000000</v>
      </c>
      <c r="D119" s="81">
        <v>74850000</v>
      </c>
      <c r="E119" s="81">
        <v>74850000</v>
      </c>
      <c r="F119" s="81">
        <v>74850000</v>
      </c>
      <c r="G119" s="78"/>
      <c r="H119" s="20">
        <f t="shared" si="20"/>
        <v>-1150000</v>
      </c>
      <c r="I119" s="1"/>
    </row>
    <row r="120" spans="1:9" ht="26.25" customHeight="1">
      <c r="A120" s="79"/>
      <c r="B120" s="80" t="s">
        <v>293</v>
      </c>
      <c r="C120" s="81">
        <v>80000000</v>
      </c>
      <c r="D120" s="81">
        <v>67715508</v>
      </c>
      <c r="E120" s="81">
        <v>67715508</v>
      </c>
      <c r="F120" s="81">
        <v>67715508</v>
      </c>
      <c r="G120" s="78"/>
      <c r="H120" s="20">
        <f t="shared" si="20"/>
        <v>-12284492</v>
      </c>
      <c r="I120" s="1"/>
    </row>
    <row r="121" spans="1:9" ht="26.25" customHeight="1">
      <c r="A121" s="79"/>
      <c r="B121" s="80" t="s">
        <v>294</v>
      </c>
      <c r="C121" s="81">
        <v>90000000</v>
      </c>
      <c r="D121" s="81">
        <v>90000000</v>
      </c>
      <c r="E121" s="81">
        <v>90000000</v>
      </c>
      <c r="F121" s="81">
        <v>90000000</v>
      </c>
      <c r="G121" s="78"/>
      <c r="H121" s="20">
        <f t="shared" si="20"/>
        <v>0</v>
      </c>
      <c r="I121" s="1"/>
    </row>
    <row r="122" spans="1:9" ht="26.25" customHeight="1">
      <c r="A122" s="79"/>
      <c r="B122" s="80" t="s">
        <v>295</v>
      </c>
      <c r="C122" s="81">
        <v>78000000</v>
      </c>
      <c r="D122" s="81">
        <v>73498000</v>
      </c>
      <c r="E122" s="81">
        <v>73498000</v>
      </c>
      <c r="F122" s="81">
        <v>73498000</v>
      </c>
      <c r="G122" s="78"/>
      <c r="H122" s="20">
        <f t="shared" si="20"/>
        <v>-4502000</v>
      </c>
      <c r="I122" s="1"/>
    </row>
    <row r="123" spans="1:9" ht="26.25" customHeight="1">
      <c r="A123" s="79"/>
      <c r="B123" s="80" t="s">
        <v>296</v>
      </c>
      <c r="C123" s="81">
        <v>72000000</v>
      </c>
      <c r="D123" s="81">
        <v>68400000</v>
      </c>
      <c r="E123" s="81">
        <v>68400000</v>
      </c>
      <c r="F123" s="81">
        <v>68400000</v>
      </c>
      <c r="G123" s="78"/>
      <c r="H123" s="20">
        <f t="shared" si="20"/>
        <v>-3600000</v>
      </c>
      <c r="I123" s="1"/>
    </row>
    <row r="124" spans="1:9" ht="26.25" customHeight="1">
      <c r="A124" s="79"/>
      <c r="B124" s="80" t="s">
        <v>297</v>
      </c>
      <c r="C124" s="81">
        <v>68000000</v>
      </c>
      <c r="D124" s="81">
        <v>64410000</v>
      </c>
      <c r="E124" s="81">
        <v>64410000</v>
      </c>
      <c r="F124" s="81">
        <v>64410000</v>
      </c>
      <c r="G124" s="78"/>
      <c r="H124" s="20">
        <f t="shared" si="20"/>
        <v>-3590000</v>
      </c>
      <c r="I124" s="1"/>
    </row>
    <row r="125" spans="1:9" ht="26.25" customHeight="1">
      <c r="A125" s="79"/>
      <c r="B125" s="80" t="s">
        <v>298</v>
      </c>
      <c r="C125" s="81">
        <v>67000000</v>
      </c>
      <c r="D125" s="81">
        <v>63627000</v>
      </c>
      <c r="E125" s="81">
        <v>63627000</v>
      </c>
      <c r="F125" s="81">
        <v>63627000</v>
      </c>
      <c r="G125" s="78"/>
      <c r="H125" s="20">
        <f t="shared" si="20"/>
        <v>-3373000</v>
      </c>
      <c r="I125" s="1"/>
    </row>
    <row r="126" spans="1:9" ht="26.25" customHeight="1">
      <c r="A126" s="79"/>
      <c r="B126" s="80" t="s">
        <v>299</v>
      </c>
      <c r="C126" s="81">
        <v>72000000</v>
      </c>
      <c r="D126" s="81">
        <v>68377570</v>
      </c>
      <c r="E126" s="81">
        <v>68377570</v>
      </c>
      <c r="F126" s="81">
        <v>68377570</v>
      </c>
      <c r="G126" s="78"/>
      <c r="H126" s="20">
        <f t="shared" si="20"/>
        <v>-3622430</v>
      </c>
      <c r="I126" s="1"/>
    </row>
    <row r="127" spans="1:9" ht="26.25" customHeight="1">
      <c r="A127" s="79"/>
      <c r="B127" s="80" t="s">
        <v>300</v>
      </c>
      <c r="C127" s="81">
        <v>87000000</v>
      </c>
      <c r="D127" s="81">
        <v>87000000</v>
      </c>
      <c r="E127" s="81">
        <v>87000000</v>
      </c>
      <c r="F127" s="81">
        <v>87000000</v>
      </c>
      <c r="G127" s="78"/>
      <c r="H127" s="20">
        <f t="shared" si="20"/>
        <v>0</v>
      </c>
      <c r="I127" s="1"/>
    </row>
    <row r="128" spans="1:9" ht="26.25" customHeight="1">
      <c r="A128" s="82"/>
      <c r="B128" s="83" t="s">
        <v>301</v>
      </c>
      <c r="C128" s="84">
        <v>97000000</v>
      </c>
      <c r="D128" s="84">
        <v>97000000</v>
      </c>
      <c r="E128" s="84">
        <v>97000000</v>
      </c>
      <c r="F128" s="84">
        <v>97000000</v>
      </c>
      <c r="G128" s="78"/>
      <c r="H128" s="20">
        <f t="shared" si="20"/>
        <v>0</v>
      </c>
      <c r="I128" s="1"/>
    </row>
    <row r="129" spans="1:9" ht="15.75">
      <c r="A129" s="6" t="s">
        <v>140</v>
      </c>
      <c r="B129" s="85" t="s">
        <v>139</v>
      </c>
      <c r="C129" s="86">
        <f>SUM(C130:C184)</f>
        <v>7500000000</v>
      </c>
      <c r="D129" s="86">
        <f t="shared" ref="D129:E129" si="21">SUM(D130:D184)-D139-D140</f>
        <v>7327680986</v>
      </c>
      <c r="E129" s="86">
        <f t="shared" si="21"/>
        <v>7327680986</v>
      </c>
      <c r="F129" s="86">
        <f>SUM(F130:F184)</f>
        <v>7327680986</v>
      </c>
      <c r="G129" s="86">
        <f t="shared" ref="G129" si="22">SUM(G130:G184)</f>
        <v>0</v>
      </c>
      <c r="H129" s="16">
        <f t="shared" ref="H129:H180" si="23">D129-C129</f>
        <v>-172319014</v>
      </c>
      <c r="I129" s="2">
        <f>D129-C129</f>
        <v>-172319014</v>
      </c>
    </row>
    <row r="130" spans="1:9" ht="39.75" customHeight="1">
      <c r="A130" s="87">
        <v>1</v>
      </c>
      <c r="B130" s="88" t="s">
        <v>170</v>
      </c>
      <c r="C130" s="67">
        <v>640288000</v>
      </c>
      <c r="D130" s="67">
        <f>E130</f>
        <v>632491436</v>
      </c>
      <c r="E130" s="67">
        <f>F130</f>
        <v>632491436</v>
      </c>
      <c r="F130" s="67">
        <v>632491436</v>
      </c>
      <c r="G130" s="67"/>
      <c r="H130" s="20">
        <f t="shared" si="23"/>
        <v>-7796564</v>
      </c>
    </row>
    <row r="131" spans="1:9" ht="39.75" customHeight="1">
      <c r="A131" s="87">
        <v>2</v>
      </c>
      <c r="B131" s="88" t="s">
        <v>171</v>
      </c>
      <c r="C131" s="67">
        <v>784271000</v>
      </c>
      <c r="D131" s="67">
        <f>E131</f>
        <v>736410502</v>
      </c>
      <c r="E131" s="67">
        <f t="shared" ref="E131:E184" si="24">F131</f>
        <v>736410502</v>
      </c>
      <c r="F131" s="67">
        <v>736410502</v>
      </c>
      <c r="G131" s="67"/>
      <c r="H131" s="20">
        <f t="shared" si="23"/>
        <v>-47860498</v>
      </c>
    </row>
    <row r="132" spans="1:9" ht="39.75" customHeight="1">
      <c r="A132" s="87">
        <v>3</v>
      </c>
      <c r="B132" s="88" t="s">
        <v>172</v>
      </c>
      <c r="C132" s="67">
        <v>803823000</v>
      </c>
      <c r="D132" s="67">
        <f t="shared" ref="D132" si="25">E132</f>
        <v>791748655</v>
      </c>
      <c r="E132" s="67">
        <f t="shared" si="24"/>
        <v>791748655</v>
      </c>
      <c r="F132" s="67">
        <v>791748655</v>
      </c>
      <c r="G132" s="67"/>
      <c r="H132" s="20">
        <f t="shared" si="23"/>
        <v>-12074345</v>
      </c>
    </row>
    <row r="133" spans="1:9" ht="39.75" customHeight="1">
      <c r="A133" s="87">
        <v>4</v>
      </c>
      <c r="B133" s="88" t="s">
        <v>173</v>
      </c>
      <c r="C133" s="67">
        <v>699579000</v>
      </c>
      <c r="D133" s="67">
        <f t="shared" ref="D133" si="26">E133</f>
        <v>637720000</v>
      </c>
      <c r="E133" s="67">
        <f t="shared" si="24"/>
        <v>637720000</v>
      </c>
      <c r="F133" s="67">
        <v>637720000</v>
      </c>
      <c r="G133" s="67"/>
      <c r="H133" s="20">
        <f t="shared" si="23"/>
        <v>-61859000</v>
      </c>
    </row>
    <row r="134" spans="1:9" ht="39.75" customHeight="1">
      <c r="A134" s="87">
        <v>5</v>
      </c>
      <c r="B134" s="88" t="s">
        <v>174</v>
      </c>
      <c r="C134" s="67">
        <f>972160000-480909000</f>
        <v>491251000</v>
      </c>
      <c r="D134" s="67">
        <f t="shared" ref="D134" si="27">E134</f>
        <v>491251000</v>
      </c>
      <c r="E134" s="67">
        <f t="shared" si="24"/>
        <v>491251000</v>
      </c>
      <c r="F134" s="67">
        <f>886622027-395371027</f>
        <v>491251000</v>
      </c>
      <c r="G134" s="67"/>
      <c r="H134" s="20">
        <f t="shared" si="23"/>
        <v>0</v>
      </c>
      <c r="I134" s="89" t="s">
        <v>272</v>
      </c>
    </row>
    <row r="135" spans="1:9" ht="39.75" customHeight="1">
      <c r="A135" s="87">
        <v>6</v>
      </c>
      <c r="B135" s="88" t="s">
        <v>175</v>
      </c>
      <c r="C135" s="67">
        <v>634776000</v>
      </c>
      <c r="D135" s="67">
        <f t="shared" ref="D135" si="28">E135</f>
        <v>629076735</v>
      </c>
      <c r="E135" s="67">
        <f t="shared" si="24"/>
        <v>629076735</v>
      </c>
      <c r="F135" s="67">
        <v>629076735</v>
      </c>
      <c r="G135" s="67"/>
      <c r="H135" s="20">
        <f t="shared" si="23"/>
        <v>-5699265</v>
      </c>
    </row>
    <row r="136" spans="1:9" ht="39.75" customHeight="1">
      <c r="A136" s="87">
        <v>7</v>
      </c>
      <c r="B136" s="88" t="s">
        <v>176</v>
      </c>
      <c r="C136" s="67">
        <v>773724000</v>
      </c>
      <c r="D136" s="67">
        <f t="shared" ref="D136" si="29">E136</f>
        <v>768400595</v>
      </c>
      <c r="E136" s="67">
        <f t="shared" si="24"/>
        <v>768400595</v>
      </c>
      <c r="F136" s="67">
        <v>768400595</v>
      </c>
      <c r="G136" s="67"/>
      <c r="H136" s="20">
        <f t="shared" si="23"/>
        <v>-5323405</v>
      </c>
    </row>
    <row r="137" spans="1:9" ht="39.75" customHeight="1">
      <c r="A137" s="87">
        <v>8</v>
      </c>
      <c r="B137" s="88" t="s">
        <v>177</v>
      </c>
      <c r="C137" s="67">
        <v>163230000</v>
      </c>
      <c r="D137" s="67">
        <f t="shared" ref="D137" si="30">E137</f>
        <v>163230000</v>
      </c>
      <c r="E137" s="67">
        <f t="shared" si="24"/>
        <v>163230000</v>
      </c>
      <c r="F137" s="67">
        <f>C137</f>
        <v>163230000</v>
      </c>
      <c r="G137" s="67"/>
      <c r="H137" s="20">
        <f t="shared" si="23"/>
        <v>0</v>
      </c>
    </row>
    <row r="138" spans="1:9" ht="21.75" customHeight="1">
      <c r="A138" s="87">
        <v>9</v>
      </c>
      <c r="B138" s="88" t="s">
        <v>178</v>
      </c>
      <c r="C138" s="67">
        <v>222773000</v>
      </c>
      <c r="D138" s="67">
        <f t="shared" ref="D138:D142" si="31">E138</f>
        <v>190681000</v>
      </c>
      <c r="E138" s="67">
        <f t="shared" si="24"/>
        <v>190681000</v>
      </c>
      <c r="F138" s="67">
        <v>190681000</v>
      </c>
      <c r="G138" s="67"/>
      <c r="H138" s="20">
        <f t="shared" si="23"/>
        <v>-32092000</v>
      </c>
    </row>
    <row r="139" spans="1:9" s="93" customFormat="1" ht="24" customHeight="1">
      <c r="A139" s="90" t="s">
        <v>179</v>
      </c>
      <c r="B139" s="91" t="s">
        <v>180</v>
      </c>
      <c r="C139" s="92"/>
      <c r="D139" s="92">
        <f t="shared" si="31"/>
        <v>0</v>
      </c>
      <c r="E139" s="92">
        <f t="shared" si="24"/>
        <v>0</v>
      </c>
      <c r="F139" s="92"/>
      <c r="G139" s="92"/>
      <c r="H139" s="20">
        <f t="shared" si="23"/>
        <v>0</v>
      </c>
      <c r="I139" s="154" t="s">
        <v>271</v>
      </c>
    </row>
    <row r="140" spans="1:9" s="93" customFormat="1" ht="31.5">
      <c r="A140" s="90" t="s">
        <v>179</v>
      </c>
      <c r="B140" s="91" t="s">
        <v>181</v>
      </c>
      <c r="C140" s="92"/>
      <c r="D140" s="92">
        <f t="shared" si="31"/>
        <v>0</v>
      </c>
      <c r="E140" s="92">
        <f t="shared" si="24"/>
        <v>0</v>
      </c>
      <c r="F140" s="92"/>
      <c r="G140" s="92"/>
      <c r="H140" s="20">
        <f t="shared" si="23"/>
        <v>0</v>
      </c>
      <c r="I140" s="154"/>
    </row>
    <row r="141" spans="1:9" ht="37.5" customHeight="1">
      <c r="A141" s="87">
        <v>10</v>
      </c>
      <c r="B141" s="88" t="s">
        <v>182</v>
      </c>
      <c r="C141" s="67">
        <f>726200000-40294000</f>
        <v>685906000</v>
      </c>
      <c r="D141" s="67">
        <f t="shared" si="31"/>
        <v>685905973</v>
      </c>
      <c r="E141" s="67">
        <f t="shared" si="24"/>
        <v>685905973</v>
      </c>
      <c r="F141" s="67">
        <v>685905973</v>
      </c>
      <c r="G141" s="67"/>
      <c r="H141" s="20">
        <f t="shared" si="23"/>
        <v>-27</v>
      </c>
    </row>
    <row r="142" spans="1:9" ht="24" customHeight="1">
      <c r="A142" s="87">
        <v>11</v>
      </c>
      <c r="B142" s="88" t="s">
        <v>183</v>
      </c>
      <c r="C142" s="67">
        <v>92000000</v>
      </c>
      <c r="D142" s="67">
        <f t="shared" si="31"/>
        <v>92000000</v>
      </c>
      <c r="E142" s="67">
        <f t="shared" si="24"/>
        <v>92000000</v>
      </c>
      <c r="F142" s="67">
        <f>C142</f>
        <v>92000000</v>
      </c>
      <c r="G142" s="67"/>
      <c r="H142" s="20">
        <f t="shared" si="23"/>
        <v>0</v>
      </c>
    </row>
    <row r="143" spans="1:9" ht="24" customHeight="1">
      <c r="A143" s="87">
        <v>12</v>
      </c>
      <c r="B143" s="94" t="s">
        <v>184</v>
      </c>
      <c r="C143" s="67">
        <v>45000000</v>
      </c>
      <c r="D143" s="67">
        <f>E143</f>
        <v>44993000</v>
      </c>
      <c r="E143" s="67">
        <f t="shared" si="24"/>
        <v>44993000</v>
      </c>
      <c r="F143" s="67">
        <v>44993000</v>
      </c>
      <c r="G143" s="67"/>
      <c r="H143" s="20">
        <f t="shared" si="23"/>
        <v>-7000</v>
      </c>
    </row>
    <row r="144" spans="1:9" ht="38.25" customHeight="1">
      <c r="A144" s="87">
        <v>13</v>
      </c>
      <c r="B144" s="94" t="s">
        <v>185</v>
      </c>
      <c r="C144" s="67">
        <v>26000000</v>
      </c>
      <c r="D144" s="67">
        <f t="shared" ref="D144:D146" si="32">E144</f>
        <v>26000000</v>
      </c>
      <c r="E144" s="67">
        <f t="shared" si="24"/>
        <v>26000000</v>
      </c>
      <c r="F144" s="67">
        <v>26000000</v>
      </c>
      <c r="G144" s="67"/>
      <c r="H144" s="20">
        <f t="shared" si="23"/>
        <v>0</v>
      </c>
    </row>
    <row r="145" spans="1:9" ht="38.25" customHeight="1">
      <c r="A145" s="87">
        <v>14</v>
      </c>
      <c r="B145" s="88" t="s">
        <v>186</v>
      </c>
      <c r="C145" s="67">
        <v>14000000</v>
      </c>
      <c r="D145" s="67">
        <f t="shared" si="32"/>
        <v>14000000</v>
      </c>
      <c r="E145" s="67">
        <f t="shared" si="24"/>
        <v>14000000</v>
      </c>
      <c r="F145" s="67">
        <v>14000000</v>
      </c>
      <c r="G145" s="67"/>
      <c r="H145" s="20">
        <f t="shared" si="23"/>
        <v>0</v>
      </c>
      <c r="I145" s="1"/>
    </row>
    <row r="146" spans="1:9" ht="51.75" customHeight="1">
      <c r="A146" s="87">
        <v>15</v>
      </c>
      <c r="B146" s="94" t="s">
        <v>187</v>
      </c>
      <c r="C146" s="67">
        <v>31000000</v>
      </c>
      <c r="D146" s="67">
        <f t="shared" si="32"/>
        <v>31000000</v>
      </c>
      <c r="E146" s="67">
        <f t="shared" si="24"/>
        <v>31000000</v>
      </c>
      <c r="F146" s="67">
        <v>31000000</v>
      </c>
      <c r="G146" s="67"/>
      <c r="H146" s="20">
        <f t="shared" si="23"/>
        <v>0</v>
      </c>
      <c r="I146" s="1"/>
    </row>
    <row r="147" spans="1:9" ht="27" customHeight="1">
      <c r="A147" s="87">
        <v>16</v>
      </c>
      <c r="B147" s="95" t="s">
        <v>188</v>
      </c>
      <c r="C147" s="67">
        <v>12000000</v>
      </c>
      <c r="D147" s="67">
        <f>E147</f>
        <v>12000000</v>
      </c>
      <c r="E147" s="67">
        <f t="shared" si="24"/>
        <v>12000000</v>
      </c>
      <c r="F147" s="67">
        <v>12000000</v>
      </c>
      <c r="G147" s="67"/>
      <c r="H147" s="20">
        <f t="shared" si="23"/>
        <v>0</v>
      </c>
      <c r="I147" s="1"/>
    </row>
    <row r="148" spans="1:9" ht="31.5">
      <c r="A148" s="87">
        <v>17</v>
      </c>
      <c r="B148" s="95" t="s">
        <v>189</v>
      </c>
      <c r="C148" s="67">
        <v>29167000</v>
      </c>
      <c r="D148" s="67">
        <f t="shared" ref="D148:D165" si="33">E148</f>
        <v>29167000</v>
      </c>
      <c r="E148" s="67">
        <f t="shared" si="24"/>
        <v>29167000</v>
      </c>
      <c r="F148" s="67">
        <v>29167000</v>
      </c>
      <c r="G148" s="67"/>
      <c r="H148" s="20">
        <f t="shared" si="23"/>
        <v>0</v>
      </c>
      <c r="I148" s="1"/>
    </row>
    <row r="149" spans="1:9" ht="31.5">
      <c r="A149" s="87">
        <v>18</v>
      </c>
      <c r="B149" s="95" t="s">
        <v>190</v>
      </c>
      <c r="C149" s="67">
        <v>10150000</v>
      </c>
      <c r="D149" s="67">
        <f t="shared" si="33"/>
        <v>10150000</v>
      </c>
      <c r="E149" s="67">
        <f t="shared" si="24"/>
        <v>10150000</v>
      </c>
      <c r="F149" s="67">
        <v>10150000</v>
      </c>
      <c r="G149" s="67"/>
      <c r="H149" s="20">
        <f t="shared" si="23"/>
        <v>0</v>
      </c>
      <c r="I149" s="1"/>
    </row>
    <row r="150" spans="1:9" ht="31.5">
      <c r="A150" s="87">
        <v>19</v>
      </c>
      <c r="B150" s="95" t="s">
        <v>191</v>
      </c>
      <c r="C150" s="67">
        <v>95000000</v>
      </c>
      <c r="D150" s="67">
        <f t="shared" si="33"/>
        <v>95000000</v>
      </c>
      <c r="E150" s="67">
        <f t="shared" si="24"/>
        <v>95000000</v>
      </c>
      <c r="F150" s="67">
        <v>95000000</v>
      </c>
      <c r="G150" s="67"/>
      <c r="H150" s="20">
        <f t="shared" si="23"/>
        <v>0</v>
      </c>
      <c r="I150" s="1"/>
    </row>
    <row r="151" spans="1:9" ht="29.25" customHeight="1">
      <c r="A151" s="87">
        <v>20</v>
      </c>
      <c r="B151" s="94" t="s">
        <v>192</v>
      </c>
      <c r="C151" s="67">
        <v>29900000</v>
      </c>
      <c r="D151" s="67">
        <f t="shared" si="33"/>
        <v>29900000</v>
      </c>
      <c r="E151" s="67">
        <f t="shared" si="24"/>
        <v>29900000</v>
      </c>
      <c r="F151" s="67">
        <v>29900000</v>
      </c>
      <c r="G151" s="67"/>
      <c r="H151" s="20">
        <f t="shared" si="23"/>
        <v>0</v>
      </c>
      <c r="I151" s="1"/>
    </row>
    <row r="152" spans="1:9" ht="31.5">
      <c r="A152" s="87">
        <v>21</v>
      </c>
      <c r="B152" s="94" t="s">
        <v>193</v>
      </c>
      <c r="C152" s="67">
        <v>30000000</v>
      </c>
      <c r="D152" s="67">
        <f t="shared" si="33"/>
        <v>30000000</v>
      </c>
      <c r="E152" s="67">
        <f t="shared" si="24"/>
        <v>30000000</v>
      </c>
      <c r="F152" s="67">
        <v>30000000</v>
      </c>
      <c r="G152" s="67"/>
      <c r="H152" s="20">
        <f t="shared" si="23"/>
        <v>0</v>
      </c>
      <c r="I152" s="1"/>
    </row>
    <row r="153" spans="1:9" ht="22.5" customHeight="1">
      <c r="A153" s="87">
        <v>22</v>
      </c>
      <c r="B153" s="94" t="s">
        <v>194</v>
      </c>
      <c r="C153" s="67">
        <v>40000000</v>
      </c>
      <c r="D153" s="67">
        <f t="shared" si="33"/>
        <v>40000000</v>
      </c>
      <c r="E153" s="67">
        <f t="shared" si="24"/>
        <v>40000000</v>
      </c>
      <c r="F153" s="67">
        <v>40000000</v>
      </c>
      <c r="G153" s="96"/>
      <c r="H153" s="20">
        <f t="shared" si="23"/>
        <v>0</v>
      </c>
      <c r="I153" s="1"/>
    </row>
    <row r="154" spans="1:9" ht="22.5" customHeight="1">
      <c r="A154" s="87">
        <v>23</v>
      </c>
      <c r="B154" s="94" t="s">
        <v>195</v>
      </c>
      <c r="C154" s="67">
        <v>45000000</v>
      </c>
      <c r="D154" s="67">
        <f t="shared" si="33"/>
        <v>45000000</v>
      </c>
      <c r="E154" s="67">
        <f t="shared" si="24"/>
        <v>45000000</v>
      </c>
      <c r="F154" s="67">
        <v>45000000</v>
      </c>
      <c r="G154" s="67">
        <v>0</v>
      </c>
      <c r="H154" s="20">
        <f t="shared" si="23"/>
        <v>0</v>
      </c>
      <c r="I154" s="1"/>
    </row>
    <row r="155" spans="1:9" ht="22.5" customHeight="1">
      <c r="A155" s="87">
        <v>24</v>
      </c>
      <c r="B155" s="94" t="s">
        <v>196</v>
      </c>
      <c r="C155" s="67">
        <v>49000000</v>
      </c>
      <c r="D155" s="67">
        <f t="shared" si="33"/>
        <v>49000000</v>
      </c>
      <c r="E155" s="67">
        <f t="shared" si="24"/>
        <v>49000000</v>
      </c>
      <c r="F155" s="67">
        <v>49000000</v>
      </c>
      <c r="G155" s="67"/>
      <c r="H155" s="20">
        <f t="shared" si="23"/>
        <v>0</v>
      </c>
      <c r="I155" s="1"/>
    </row>
    <row r="156" spans="1:9" ht="22.5" customHeight="1">
      <c r="A156" s="87">
        <v>25</v>
      </c>
      <c r="B156" s="94" t="s">
        <v>197</v>
      </c>
      <c r="C156" s="67">
        <v>10000000</v>
      </c>
      <c r="D156" s="67">
        <f t="shared" si="33"/>
        <v>10000000</v>
      </c>
      <c r="E156" s="67">
        <f t="shared" si="24"/>
        <v>10000000</v>
      </c>
      <c r="F156" s="67">
        <v>10000000</v>
      </c>
      <c r="G156" s="96"/>
      <c r="H156" s="20">
        <f t="shared" si="23"/>
        <v>0</v>
      </c>
      <c r="I156" s="1"/>
    </row>
    <row r="157" spans="1:9" ht="22.5" customHeight="1">
      <c r="A157" s="87">
        <v>26</v>
      </c>
      <c r="B157" s="95" t="s">
        <v>198</v>
      </c>
      <c r="C157" s="67">
        <v>54000000</v>
      </c>
      <c r="D157" s="67">
        <f t="shared" si="33"/>
        <v>54000000</v>
      </c>
      <c r="E157" s="67">
        <f t="shared" si="24"/>
        <v>54000000</v>
      </c>
      <c r="F157" s="67">
        <v>54000000</v>
      </c>
      <c r="G157" s="67"/>
      <c r="H157" s="20">
        <f t="shared" si="23"/>
        <v>0</v>
      </c>
      <c r="I157" s="1"/>
    </row>
    <row r="158" spans="1:9" ht="22.5" customHeight="1">
      <c r="A158" s="87">
        <v>27</v>
      </c>
      <c r="B158" s="88" t="s">
        <v>199</v>
      </c>
      <c r="C158" s="67">
        <v>40000000</v>
      </c>
      <c r="D158" s="67">
        <f t="shared" si="33"/>
        <v>39977000</v>
      </c>
      <c r="E158" s="67">
        <f t="shared" si="24"/>
        <v>39977000</v>
      </c>
      <c r="F158" s="97">
        <v>39977000</v>
      </c>
      <c r="G158" s="67"/>
      <c r="H158" s="20">
        <f t="shared" si="23"/>
        <v>-23000</v>
      </c>
      <c r="I158" s="1"/>
    </row>
    <row r="159" spans="1:9" ht="22.5" customHeight="1">
      <c r="A159" s="87">
        <v>28</v>
      </c>
      <c r="B159" s="94" t="s">
        <v>200</v>
      </c>
      <c r="C159" s="67">
        <f t="shared" ref="C159:C161" si="34">D159</f>
        <v>15000000</v>
      </c>
      <c r="D159" s="67">
        <f t="shared" si="33"/>
        <v>15000000</v>
      </c>
      <c r="E159" s="67">
        <f t="shared" si="24"/>
        <v>15000000</v>
      </c>
      <c r="F159" s="67">
        <v>15000000</v>
      </c>
      <c r="G159" s="67"/>
      <c r="H159" s="20">
        <f t="shared" si="23"/>
        <v>0</v>
      </c>
      <c r="I159" s="1"/>
    </row>
    <row r="160" spans="1:9" ht="22.5" customHeight="1">
      <c r="A160" s="87">
        <v>29</v>
      </c>
      <c r="B160" s="94" t="s">
        <v>201</v>
      </c>
      <c r="C160" s="67">
        <f t="shared" si="34"/>
        <v>29998000</v>
      </c>
      <c r="D160" s="67">
        <f t="shared" si="33"/>
        <v>29998000</v>
      </c>
      <c r="E160" s="67">
        <f t="shared" si="24"/>
        <v>29998000</v>
      </c>
      <c r="F160" s="67">
        <v>29998000</v>
      </c>
      <c r="G160" s="67"/>
      <c r="H160" s="20">
        <f t="shared" si="23"/>
        <v>0</v>
      </c>
      <c r="I160" s="1"/>
    </row>
    <row r="161" spans="1:9" ht="22.5" customHeight="1">
      <c r="A161" s="87">
        <v>30</v>
      </c>
      <c r="B161" s="94" t="s">
        <v>202</v>
      </c>
      <c r="C161" s="67">
        <f t="shared" si="34"/>
        <v>40140000</v>
      </c>
      <c r="D161" s="67">
        <f t="shared" si="33"/>
        <v>40140000</v>
      </c>
      <c r="E161" s="67">
        <f t="shared" si="24"/>
        <v>40140000</v>
      </c>
      <c r="F161" s="67">
        <v>40140000</v>
      </c>
      <c r="G161" s="67"/>
      <c r="H161" s="20">
        <f t="shared" si="23"/>
        <v>0</v>
      </c>
      <c r="I161" s="1"/>
    </row>
    <row r="162" spans="1:9" ht="38.25" customHeight="1">
      <c r="A162" s="87">
        <v>31</v>
      </c>
      <c r="B162" s="88" t="s">
        <v>203</v>
      </c>
      <c r="C162" s="67">
        <v>60000000</v>
      </c>
      <c r="D162" s="67">
        <f t="shared" si="33"/>
        <v>60000000</v>
      </c>
      <c r="E162" s="67">
        <f t="shared" si="24"/>
        <v>60000000</v>
      </c>
      <c r="F162" s="67">
        <v>60000000</v>
      </c>
      <c r="G162" s="67"/>
      <c r="H162" s="20">
        <f t="shared" si="23"/>
        <v>0</v>
      </c>
      <c r="I162" s="1"/>
    </row>
    <row r="163" spans="1:9" ht="24.75" customHeight="1">
      <c r="A163" s="87">
        <v>32</v>
      </c>
      <c r="B163" s="94" t="s">
        <v>204</v>
      </c>
      <c r="C163" s="67">
        <f t="shared" ref="C163:C164" si="35">D163</f>
        <v>22550000</v>
      </c>
      <c r="D163" s="67">
        <f t="shared" si="33"/>
        <v>22550000</v>
      </c>
      <c r="E163" s="67">
        <f t="shared" si="24"/>
        <v>22550000</v>
      </c>
      <c r="F163" s="67">
        <v>22550000</v>
      </c>
      <c r="G163" s="67"/>
      <c r="H163" s="20">
        <f t="shared" si="23"/>
        <v>0</v>
      </c>
      <c r="I163" s="1"/>
    </row>
    <row r="164" spans="1:9" ht="24" customHeight="1">
      <c r="A164" s="87">
        <v>33</v>
      </c>
      <c r="B164" s="94" t="s">
        <v>205</v>
      </c>
      <c r="C164" s="67">
        <f t="shared" si="35"/>
        <v>64000000</v>
      </c>
      <c r="D164" s="67">
        <f t="shared" si="33"/>
        <v>64000000</v>
      </c>
      <c r="E164" s="67">
        <f t="shared" si="24"/>
        <v>64000000</v>
      </c>
      <c r="F164" s="67">
        <v>64000000</v>
      </c>
      <c r="G164" s="67"/>
      <c r="H164" s="20">
        <f t="shared" si="23"/>
        <v>0</v>
      </c>
      <c r="I164" s="1"/>
    </row>
    <row r="165" spans="1:9" ht="61.5" customHeight="1">
      <c r="A165" s="87">
        <v>34</v>
      </c>
      <c r="B165" s="94" t="s">
        <v>206</v>
      </c>
      <c r="C165" s="67">
        <v>40000000</v>
      </c>
      <c r="D165" s="67">
        <f t="shared" si="33"/>
        <v>40000000</v>
      </c>
      <c r="E165" s="67">
        <f t="shared" si="24"/>
        <v>40000000</v>
      </c>
      <c r="F165" s="67">
        <v>40000000</v>
      </c>
      <c r="G165" s="67">
        <v>0</v>
      </c>
      <c r="H165" s="20">
        <f t="shared" si="23"/>
        <v>0</v>
      </c>
      <c r="I165" s="1"/>
    </row>
    <row r="166" spans="1:9" ht="41.25" customHeight="1">
      <c r="A166" s="87">
        <v>35</v>
      </c>
      <c r="B166" s="94" t="s">
        <v>207</v>
      </c>
      <c r="C166" s="67">
        <v>40000000</v>
      </c>
      <c r="D166" s="67">
        <f t="shared" ref="D166:D167" si="36">E166</f>
        <v>40000000</v>
      </c>
      <c r="E166" s="67">
        <f t="shared" si="24"/>
        <v>40000000</v>
      </c>
      <c r="F166" s="67">
        <v>40000000</v>
      </c>
      <c r="G166" s="67"/>
      <c r="H166" s="20">
        <f t="shared" si="23"/>
        <v>0</v>
      </c>
      <c r="I166" s="1"/>
    </row>
    <row r="167" spans="1:9" ht="24.75" customHeight="1">
      <c r="A167" s="87">
        <v>36</v>
      </c>
      <c r="B167" s="94" t="s">
        <v>208</v>
      </c>
      <c r="C167" s="67">
        <v>22060000</v>
      </c>
      <c r="D167" s="67">
        <f t="shared" si="36"/>
        <v>22060000</v>
      </c>
      <c r="E167" s="67">
        <f t="shared" si="24"/>
        <v>22060000</v>
      </c>
      <c r="F167" s="67">
        <v>22060000</v>
      </c>
      <c r="G167" s="67"/>
      <c r="H167" s="20">
        <f t="shared" si="23"/>
        <v>0</v>
      </c>
      <c r="I167" s="1"/>
    </row>
    <row r="168" spans="1:9" ht="24.75" customHeight="1">
      <c r="A168" s="87">
        <v>37</v>
      </c>
      <c r="B168" s="94" t="s">
        <v>209</v>
      </c>
      <c r="C168" s="67">
        <v>21500000</v>
      </c>
      <c r="D168" s="67">
        <f t="shared" ref="D168:D182" si="37">E168</f>
        <v>21500000</v>
      </c>
      <c r="E168" s="67">
        <f t="shared" si="24"/>
        <v>21500000</v>
      </c>
      <c r="F168" s="67">
        <v>21500000</v>
      </c>
      <c r="G168" s="67"/>
      <c r="H168" s="20">
        <f t="shared" si="23"/>
        <v>0</v>
      </c>
      <c r="I168" s="1"/>
    </row>
    <row r="169" spans="1:9" ht="24.75" customHeight="1">
      <c r="A169" s="87">
        <v>38</v>
      </c>
      <c r="B169" s="94" t="s">
        <v>210</v>
      </c>
      <c r="C169" s="67">
        <v>6500000</v>
      </c>
      <c r="D169" s="67">
        <f t="shared" si="37"/>
        <v>6500000</v>
      </c>
      <c r="E169" s="67">
        <f t="shared" si="24"/>
        <v>6500000</v>
      </c>
      <c r="F169" s="67">
        <v>6500000</v>
      </c>
      <c r="G169" s="67"/>
      <c r="H169" s="20">
        <f t="shared" si="23"/>
        <v>0</v>
      </c>
      <c r="I169" s="1"/>
    </row>
    <row r="170" spans="1:9" ht="24.75" customHeight="1">
      <c r="A170" s="87">
        <v>39</v>
      </c>
      <c r="B170" s="94" t="s">
        <v>211</v>
      </c>
      <c r="C170" s="67">
        <v>3500000</v>
      </c>
      <c r="D170" s="67">
        <f t="shared" si="37"/>
        <v>3500000</v>
      </c>
      <c r="E170" s="67">
        <f t="shared" si="24"/>
        <v>3500000</v>
      </c>
      <c r="F170" s="67">
        <v>3500000</v>
      </c>
      <c r="G170" s="67"/>
      <c r="H170" s="20">
        <f t="shared" si="23"/>
        <v>0</v>
      </c>
      <c r="I170" s="1"/>
    </row>
    <row r="171" spans="1:9" ht="24.75" customHeight="1">
      <c r="A171" s="87">
        <v>40</v>
      </c>
      <c r="B171" s="94" t="s">
        <v>212</v>
      </c>
      <c r="C171" s="67">
        <v>7000000</v>
      </c>
      <c r="D171" s="67">
        <f t="shared" si="37"/>
        <v>7000000</v>
      </c>
      <c r="E171" s="67">
        <f t="shared" si="24"/>
        <v>7000000</v>
      </c>
      <c r="F171" s="67">
        <v>7000000</v>
      </c>
      <c r="G171" s="67"/>
      <c r="H171" s="20">
        <f t="shared" si="23"/>
        <v>0</v>
      </c>
      <c r="I171" s="1"/>
    </row>
    <row r="172" spans="1:9" ht="24.75" customHeight="1">
      <c r="A172" s="87">
        <v>41</v>
      </c>
      <c r="B172" s="94" t="s">
        <v>213</v>
      </c>
      <c r="C172" s="67">
        <v>40000000</v>
      </c>
      <c r="D172" s="67">
        <f t="shared" si="37"/>
        <v>40000000</v>
      </c>
      <c r="E172" s="67">
        <f t="shared" si="24"/>
        <v>40000000</v>
      </c>
      <c r="F172" s="67">
        <v>40000000</v>
      </c>
      <c r="G172" s="67"/>
      <c r="H172" s="20">
        <f t="shared" si="23"/>
        <v>0</v>
      </c>
      <c r="I172" s="1"/>
    </row>
    <row r="173" spans="1:9" ht="24.75" customHeight="1">
      <c r="A173" s="87">
        <v>42</v>
      </c>
      <c r="B173" s="94" t="s">
        <v>214</v>
      </c>
      <c r="C173" s="67">
        <v>34000000</v>
      </c>
      <c r="D173" s="67">
        <f t="shared" si="37"/>
        <v>34000000</v>
      </c>
      <c r="E173" s="67">
        <f t="shared" si="24"/>
        <v>34000000</v>
      </c>
      <c r="F173" s="67">
        <v>34000000</v>
      </c>
      <c r="G173" s="67"/>
      <c r="H173" s="20">
        <f t="shared" si="23"/>
        <v>0</v>
      </c>
      <c r="I173" s="1"/>
    </row>
    <row r="174" spans="1:9" ht="24.75" customHeight="1">
      <c r="A174" s="87">
        <v>43</v>
      </c>
      <c r="B174" s="94" t="s">
        <v>215</v>
      </c>
      <c r="C174" s="67">
        <v>45000000</v>
      </c>
      <c r="D174" s="67">
        <f t="shared" si="37"/>
        <v>45000000</v>
      </c>
      <c r="E174" s="67">
        <f t="shared" si="24"/>
        <v>45000000</v>
      </c>
      <c r="F174" s="67">
        <v>45000000</v>
      </c>
      <c r="G174" s="67"/>
      <c r="H174" s="20">
        <f t="shared" si="23"/>
        <v>0</v>
      </c>
      <c r="I174" s="1"/>
    </row>
    <row r="175" spans="1:9" ht="24.75" customHeight="1">
      <c r="A175" s="87">
        <v>44</v>
      </c>
      <c r="B175" s="94" t="s">
        <v>216</v>
      </c>
      <c r="C175" s="67">
        <v>15000000</v>
      </c>
      <c r="D175" s="67">
        <f t="shared" si="37"/>
        <v>15000000</v>
      </c>
      <c r="E175" s="67">
        <f t="shared" si="24"/>
        <v>15000000</v>
      </c>
      <c r="F175" s="67">
        <v>15000000</v>
      </c>
      <c r="G175" s="67"/>
      <c r="H175" s="20">
        <f t="shared" si="23"/>
        <v>0</v>
      </c>
      <c r="I175" s="1"/>
    </row>
    <row r="176" spans="1:9" ht="37.5" customHeight="1">
      <c r="A176" s="87">
        <v>45</v>
      </c>
      <c r="B176" s="94" t="s">
        <v>217</v>
      </c>
      <c r="C176" s="67">
        <v>97000000</v>
      </c>
      <c r="D176" s="67">
        <f t="shared" si="37"/>
        <v>96993000</v>
      </c>
      <c r="E176" s="67">
        <f t="shared" si="24"/>
        <v>96993000</v>
      </c>
      <c r="F176" s="67">
        <v>96993000</v>
      </c>
      <c r="G176" s="67"/>
      <c r="H176" s="20">
        <f t="shared" si="23"/>
        <v>-7000</v>
      </c>
      <c r="I176" s="1"/>
    </row>
    <row r="177" spans="1:10" ht="24" customHeight="1">
      <c r="A177" s="87">
        <v>46</v>
      </c>
      <c r="B177" s="94" t="s">
        <v>218</v>
      </c>
      <c r="C177" s="67">
        <v>52860000</v>
      </c>
      <c r="D177" s="67">
        <f t="shared" si="37"/>
        <v>52860000</v>
      </c>
      <c r="E177" s="67">
        <f t="shared" si="24"/>
        <v>52860000</v>
      </c>
      <c r="F177" s="67">
        <v>52860000</v>
      </c>
      <c r="G177" s="67"/>
      <c r="H177" s="20">
        <f t="shared" si="23"/>
        <v>0</v>
      </c>
    </row>
    <row r="178" spans="1:10" ht="24" customHeight="1">
      <c r="A178" s="87">
        <v>47</v>
      </c>
      <c r="B178" s="94" t="s">
        <v>219</v>
      </c>
      <c r="C178" s="67">
        <v>25066000</v>
      </c>
      <c r="D178" s="67">
        <f t="shared" si="37"/>
        <v>25066000</v>
      </c>
      <c r="E178" s="67">
        <f t="shared" si="24"/>
        <v>25066000</v>
      </c>
      <c r="F178" s="67">
        <v>25066000</v>
      </c>
      <c r="G178" s="67"/>
      <c r="H178" s="20">
        <f t="shared" si="23"/>
        <v>0</v>
      </c>
    </row>
    <row r="179" spans="1:10" ht="31.5">
      <c r="A179" s="87">
        <v>48</v>
      </c>
      <c r="B179" s="94" t="s">
        <v>220</v>
      </c>
      <c r="C179" s="67">
        <v>28934000</v>
      </c>
      <c r="D179" s="67">
        <f t="shared" si="37"/>
        <v>28934000</v>
      </c>
      <c r="E179" s="67">
        <f t="shared" si="24"/>
        <v>28934000</v>
      </c>
      <c r="F179" s="67">
        <v>28934000</v>
      </c>
      <c r="G179" s="67"/>
      <c r="H179" s="20">
        <f t="shared" si="23"/>
        <v>0</v>
      </c>
    </row>
    <row r="180" spans="1:10" ht="39.75" customHeight="1">
      <c r="A180" s="87">
        <v>49</v>
      </c>
      <c r="B180" s="94" t="s">
        <v>221</v>
      </c>
      <c r="C180" s="67">
        <v>40000000</v>
      </c>
      <c r="D180" s="67">
        <f t="shared" si="37"/>
        <v>40000000</v>
      </c>
      <c r="E180" s="67">
        <f t="shared" si="24"/>
        <v>40000000</v>
      </c>
      <c r="F180" s="67">
        <v>40000000</v>
      </c>
      <c r="G180" s="67"/>
      <c r="H180" s="20">
        <f t="shared" si="23"/>
        <v>0</v>
      </c>
    </row>
    <row r="181" spans="1:10" ht="31.5">
      <c r="A181" s="87">
        <v>50</v>
      </c>
      <c r="B181" s="94" t="s">
        <v>222</v>
      </c>
      <c r="C181" s="67">
        <v>46550000</v>
      </c>
      <c r="D181" s="67">
        <f t="shared" si="37"/>
        <v>46550000</v>
      </c>
      <c r="E181" s="67">
        <f t="shared" si="24"/>
        <v>46550000</v>
      </c>
      <c r="F181" s="67">
        <v>46550000</v>
      </c>
      <c r="G181" s="67"/>
      <c r="H181" s="20">
        <f t="shared" ref="H181:H212" si="38">D181-C181</f>
        <v>0</v>
      </c>
    </row>
    <row r="182" spans="1:10" ht="23.25" customHeight="1">
      <c r="A182" s="87">
        <v>51</v>
      </c>
      <c r="B182" s="94" t="s">
        <v>223</v>
      </c>
      <c r="C182" s="67">
        <v>22510000</v>
      </c>
      <c r="D182" s="67">
        <f t="shared" si="37"/>
        <v>22510000</v>
      </c>
      <c r="E182" s="67">
        <f t="shared" si="24"/>
        <v>22510000</v>
      </c>
      <c r="F182" s="67">
        <v>22510000</v>
      </c>
      <c r="G182" s="67"/>
      <c r="H182" s="20">
        <f t="shared" si="38"/>
        <v>0</v>
      </c>
    </row>
    <row r="183" spans="1:10" ht="23.25" customHeight="1">
      <c r="A183" s="87">
        <v>52</v>
      </c>
      <c r="B183" s="94" t="s">
        <v>224</v>
      </c>
      <c r="C183" s="67">
        <f>31423090-423090</f>
        <v>31000000</v>
      </c>
      <c r="D183" s="67">
        <f>E183</f>
        <v>31423090</v>
      </c>
      <c r="E183" s="67">
        <f t="shared" si="24"/>
        <v>31423090</v>
      </c>
      <c r="F183" s="67">
        <v>31423090</v>
      </c>
      <c r="G183" s="67"/>
      <c r="H183" s="20">
        <f t="shared" si="38"/>
        <v>423090</v>
      </c>
      <c r="I183" s="2">
        <v>31000000</v>
      </c>
      <c r="J183" s="1" t="s">
        <v>227</v>
      </c>
    </row>
    <row r="184" spans="1:10" ht="31.5">
      <c r="A184" s="87">
        <v>53</v>
      </c>
      <c r="B184" s="94" t="s">
        <v>225</v>
      </c>
      <c r="C184" s="67">
        <v>97994000</v>
      </c>
      <c r="D184" s="67">
        <f t="shared" ref="D184" si="39">E184</f>
        <v>97994000</v>
      </c>
      <c r="E184" s="67">
        <f t="shared" si="24"/>
        <v>97994000</v>
      </c>
      <c r="F184" s="67">
        <v>97994000</v>
      </c>
      <c r="G184" s="67"/>
      <c r="H184" s="20">
        <f t="shared" si="38"/>
        <v>0</v>
      </c>
    </row>
    <row r="185" spans="1:10" ht="26.25" customHeight="1">
      <c r="A185" s="6" t="s">
        <v>141</v>
      </c>
      <c r="B185" s="153" t="s">
        <v>142</v>
      </c>
      <c r="C185" s="16">
        <f>SUM(C186:C194)</f>
        <v>7100000000</v>
      </c>
      <c r="D185" s="16">
        <f t="shared" ref="D185:G185" si="40">SUM(D186:D194)</f>
        <v>6269385396</v>
      </c>
      <c r="E185" s="16">
        <f t="shared" si="40"/>
        <v>6269385396</v>
      </c>
      <c r="F185" s="16">
        <f t="shared" si="40"/>
        <v>6269385396</v>
      </c>
      <c r="G185" s="16">
        <f t="shared" si="40"/>
        <v>0</v>
      </c>
      <c r="H185" s="16">
        <f t="shared" si="38"/>
        <v>-830614604</v>
      </c>
      <c r="I185" s="2">
        <f>D185-C185</f>
        <v>-830614604</v>
      </c>
    </row>
    <row r="186" spans="1:10" ht="30">
      <c r="A186" s="21">
        <v>1</v>
      </c>
      <c r="B186" s="98" t="s">
        <v>143</v>
      </c>
      <c r="C186" s="20">
        <v>760000000</v>
      </c>
      <c r="D186" s="20">
        <f>E186</f>
        <v>567357682</v>
      </c>
      <c r="E186" s="20">
        <f>SUM(F186:G186)</f>
        <v>567357682</v>
      </c>
      <c r="F186" s="20">
        <v>567357682</v>
      </c>
      <c r="G186" s="20"/>
      <c r="H186" s="20">
        <f t="shared" si="38"/>
        <v>-192642318</v>
      </c>
    </row>
    <row r="187" spans="1:10" ht="24.75" customHeight="1">
      <c r="A187" s="21">
        <v>2</v>
      </c>
      <c r="B187" s="98" t="s">
        <v>144</v>
      </c>
      <c r="C187" s="20">
        <v>890000000</v>
      </c>
      <c r="D187" s="20">
        <f t="shared" ref="D187:D194" si="41">E187</f>
        <v>803423344</v>
      </c>
      <c r="E187" s="20">
        <f t="shared" ref="E187:E194" si="42">SUM(F187:G187)</f>
        <v>803423344</v>
      </c>
      <c r="F187" s="20">
        <v>803423344</v>
      </c>
      <c r="G187" s="20"/>
      <c r="H187" s="20">
        <f t="shared" si="38"/>
        <v>-86576656</v>
      </c>
    </row>
    <row r="188" spans="1:10" ht="52.5" customHeight="1">
      <c r="A188" s="21">
        <v>3</v>
      </c>
      <c r="B188" s="98" t="s">
        <v>145</v>
      </c>
      <c r="C188" s="20">
        <v>960000000</v>
      </c>
      <c r="D188" s="20">
        <f t="shared" si="41"/>
        <v>900587997</v>
      </c>
      <c r="E188" s="20">
        <f t="shared" si="42"/>
        <v>900587997</v>
      </c>
      <c r="F188" s="20">
        <v>900587997</v>
      </c>
      <c r="G188" s="20"/>
      <c r="H188" s="20">
        <f t="shared" si="38"/>
        <v>-59412003</v>
      </c>
    </row>
    <row r="189" spans="1:10" ht="22.5" customHeight="1">
      <c r="A189" s="21">
        <v>4</v>
      </c>
      <c r="B189" s="98" t="s">
        <v>146</v>
      </c>
      <c r="C189" s="20">
        <v>580000000</v>
      </c>
      <c r="D189" s="20">
        <f t="shared" si="41"/>
        <v>552860699</v>
      </c>
      <c r="E189" s="20">
        <f t="shared" si="42"/>
        <v>552860699</v>
      </c>
      <c r="F189" s="20">
        <v>552860699</v>
      </c>
      <c r="G189" s="20"/>
      <c r="H189" s="20">
        <f t="shared" si="38"/>
        <v>-27139301</v>
      </c>
    </row>
    <row r="190" spans="1:10" ht="22.5" customHeight="1">
      <c r="A190" s="21">
        <v>5</v>
      </c>
      <c r="B190" s="98" t="s">
        <v>147</v>
      </c>
      <c r="C190" s="20">
        <v>790000000</v>
      </c>
      <c r="D190" s="20">
        <f t="shared" si="41"/>
        <v>600464560</v>
      </c>
      <c r="E190" s="20">
        <f t="shared" si="42"/>
        <v>600464560</v>
      </c>
      <c r="F190" s="20">
        <v>600464560</v>
      </c>
      <c r="G190" s="20"/>
      <c r="H190" s="20">
        <f t="shared" si="38"/>
        <v>-189535440</v>
      </c>
    </row>
    <row r="191" spans="1:10" ht="22.5" customHeight="1">
      <c r="A191" s="21">
        <v>6</v>
      </c>
      <c r="B191" s="98" t="s">
        <v>148</v>
      </c>
      <c r="C191" s="20">
        <v>740000000</v>
      </c>
      <c r="D191" s="20">
        <f t="shared" si="41"/>
        <v>661383739</v>
      </c>
      <c r="E191" s="20">
        <f t="shared" si="42"/>
        <v>661383739</v>
      </c>
      <c r="F191" s="20">
        <v>661383739</v>
      </c>
      <c r="G191" s="20"/>
      <c r="H191" s="20">
        <f t="shared" si="38"/>
        <v>-78616261</v>
      </c>
    </row>
    <row r="192" spans="1:10" ht="39" customHeight="1">
      <c r="A192" s="21">
        <v>7</v>
      </c>
      <c r="B192" s="98" t="s">
        <v>149</v>
      </c>
      <c r="C192" s="20">
        <v>760000000</v>
      </c>
      <c r="D192" s="20">
        <f t="shared" si="41"/>
        <v>643313915</v>
      </c>
      <c r="E192" s="20">
        <f t="shared" si="42"/>
        <v>643313915</v>
      </c>
      <c r="F192" s="20">
        <v>643313915</v>
      </c>
      <c r="G192" s="20"/>
      <c r="H192" s="20">
        <f t="shared" si="38"/>
        <v>-116686085</v>
      </c>
    </row>
    <row r="193" spans="1:9" ht="27.75" customHeight="1">
      <c r="A193" s="21">
        <v>8</v>
      </c>
      <c r="B193" s="98" t="s">
        <v>150</v>
      </c>
      <c r="C193" s="20">
        <v>660000000</v>
      </c>
      <c r="D193" s="20">
        <f t="shared" si="41"/>
        <v>613522575</v>
      </c>
      <c r="E193" s="20">
        <f t="shared" si="42"/>
        <v>613522575</v>
      </c>
      <c r="F193" s="20">
        <v>613522575</v>
      </c>
      <c r="G193" s="20"/>
      <c r="H193" s="20">
        <f t="shared" si="38"/>
        <v>-46477425</v>
      </c>
    </row>
    <row r="194" spans="1:9" ht="30">
      <c r="A194" s="21">
        <v>9</v>
      </c>
      <c r="B194" s="98" t="s">
        <v>151</v>
      </c>
      <c r="C194" s="20">
        <v>960000000</v>
      </c>
      <c r="D194" s="20">
        <f t="shared" si="41"/>
        <v>926470885</v>
      </c>
      <c r="E194" s="20">
        <f t="shared" si="42"/>
        <v>926470885</v>
      </c>
      <c r="F194" s="20">
        <v>926470885</v>
      </c>
      <c r="G194" s="20"/>
      <c r="H194" s="20">
        <f t="shared" si="38"/>
        <v>-33529115</v>
      </c>
    </row>
    <row r="195" spans="1:9" s="9" customFormat="1" ht="27" customHeight="1">
      <c r="A195" s="150" t="s">
        <v>152</v>
      </c>
      <c r="B195" s="151" t="s">
        <v>153</v>
      </c>
      <c r="C195" s="152">
        <f>C196+C209</f>
        <v>4612000000</v>
      </c>
      <c r="D195" s="152">
        <f t="shared" ref="D195:G195" si="43">D196+D209</f>
        <v>4593797000</v>
      </c>
      <c r="E195" s="152">
        <f t="shared" si="43"/>
        <v>4593797000</v>
      </c>
      <c r="F195" s="152">
        <f t="shared" si="43"/>
        <v>4593797000</v>
      </c>
      <c r="G195" s="152">
        <f t="shared" si="43"/>
        <v>0</v>
      </c>
      <c r="H195" s="16">
        <f t="shared" si="38"/>
        <v>-18203000</v>
      </c>
      <c r="I195" s="14">
        <f>D195-C195</f>
        <v>-18203000</v>
      </c>
    </row>
    <row r="196" spans="1:9" ht="27" customHeight="1">
      <c r="A196" s="99" t="s">
        <v>34</v>
      </c>
      <c r="B196" s="100" t="s">
        <v>154</v>
      </c>
      <c r="C196" s="16">
        <f>SUM(C197:C208)</f>
        <v>4412000000</v>
      </c>
      <c r="D196" s="16">
        <f t="shared" ref="D196:G196" si="44">SUM(D197:D208)</f>
        <v>4393797000</v>
      </c>
      <c r="E196" s="16">
        <f t="shared" si="44"/>
        <v>4393797000</v>
      </c>
      <c r="F196" s="16">
        <f t="shared" si="44"/>
        <v>4393797000</v>
      </c>
      <c r="G196" s="16">
        <f t="shared" si="44"/>
        <v>0</v>
      </c>
      <c r="H196" s="20">
        <f t="shared" si="38"/>
        <v>-18203000</v>
      </c>
    </row>
    <row r="197" spans="1:9" ht="27" customHeight="1">
      <c r="A197" s="21">
        <v>1</v>
      </c>
      <c r="B197" s="101" t="s">
        <v>155</v>
      </c>
      <c r="C197" s="65">
        <v>233288000</v>
      </c>
      <c r="D197" s="65">
        <f>E197</f>
        <v>233288000</v>
      </c>
      <c r="E197" s="65">
        <f>F197</f>
        <v>233288000</v>
      </c>
      <c r="F197" s="102">
        <v>233288000</v>
      </c>
      <c r="G197" s="65">
        <v>0</v>
      </c>
      <c r="H197" s="20">
        <f t="shared" si="38"/>
        <v>0</v>
      </c>
    </row>
    <row r="198" spans="1:9" ht="27" customHeight="1">
      <c r="A198" s="21">
        <v>2</v>
      </c>
      <c r="B198" s="101" t="s">
        <v>156</v>
      </c>
      <c r="C198" s="65">
        <v>688599000</v>
      </c>
      <c r="D198" s="65">
        <f t="shared" ref="D198:D212" si="45">E198</f>
        <v>682846000</v>
      </c>
      <c r="E198" s="65">
        <f t="shared" ref="E198:E212" si="46">F198</f>
        <v>682846000</v>
      </c>
      <c r="F198" s="102">
        <v>682846000</v>
      </c>
      <c r="G198" s="65">
        <v>0</v>
      </c>
      <c r="H198" s="20">
        <f t="shared" si="38"/>
        <v>-5753000</v>
      </c>
    </row>
    <row r="199" spans="1:9" ht="38.25" customHeight="1">
      <c r="A199" s="21">
        <v>3</v>
      </c>
      <c r="B199" s="101" t="s">
        <v>157</v>
      </c>
      <c r="C199" s="65">
        <v>675862000</v>
      </c>
      <c r="D199" s="65">
        <f t="shared" si="45"/>
        <v>672032000</v>
      </c>
      <c r="E199" s="65">
        <f t="shared" si="46"/>
        <v>672032000</v>
      </c>
      <c r="F199" s="102">
        <v>672032000</v>
      </c>
      <c r="G199" s="65"/>
      <c r="H199" s="20">
        <f t="shared" si="38"/>
        <v>-3830000</v>
      </c>
    </row>
    <row r="200" spans="1:9" ht="23.25" customHeight="1">
      <c r="A200" s="21">
        <v>4</v>
      </c>
      <c r="B200" s="101" t="s">
        <v>158</v>
      </c>
      <c r="C200" s="65">
        <v>275834000</v>
      </c>
      <c r="D200" s="65">
        <f t="shared" si="45"/>
        <v>275834000</v>
      </c>
      <c r="E200" s="65">
        <f t="shared" si="46"/>
        <v>275834000</v>
      </c>
      <c r="F200" s="102">
        <v>275834000</v>
      </c>
      <c r="G200" s="65"/>
      <c r="H200" s="20">
        <f t="shared" si="38"/>
        <v>0</v>
      </c>
    </row>
    <row r="201" spans="1:9" ht="23.25" customHeight="1">
      <c r="A201" s="21">
        <v>5</v>
      </c>
      <c r="B201" s="101" t="s">
        <v>159</v>
      </c>
      <c r="C201" s="65">
        <v>244126000</v>
      </c>
      <c r="D201" s="65">
        <f t="shared" si="45"/>
        <v>244126000</v>
      </c>
      <c r="E201" s="65">
        <f t="shared" si="46"/>
        <v>244126000</v>
      </c>
      <c r="F201" s="102">
        <v>244126000</v>
      </c>
      <c r="G201" s="65"/>
      <c r="H201" s="20">
        <f t="shared" si="38"/>
        <v>0</v>
      </c>
    </row>
    <row r="202" spans="1:9" ht="23.25" customHeight="1">
      <c r="A202" s="21">
        <v>6</v>
      </c>
      <c r="B202" s="101" t="s">
        <v>160</v>
      </c>
      <c r="C202" s="65">
        <v>241141000</v>
      </c>
      <c r="D202" s="65">
        <f t="shared" si="45"/>
        <v>241141000</v>
      </c>
      <c r="E202" s="65">
        <f t="shared" si="46"/>
        <v>241141000</v>
      </c>
      <c r="F202" s="102">
        <v>241141000</v>
      </c>
      <c r="G202" s="65"/>
      <c r="H202" s="20">
        <f t="shared" si="38"/>
        <v>0</v>
      </c>
    </row>
    <row r="203" spans="1:9" ht="38.25" customHeight="1">
      <c r="A203" s="21">
        <v>7</v>
      </c>
      <c r="B203" s="101" t="s">
        <v>161</v>
      </c>
      <c r="C203" s="65">
        <v>287456000</v>
      </c>
      <c r="D203" s="65">
        <f t="shared" si="45"/>
        <v>287456000</v>
      </c>
      <c r="E203" s="65">
        <f t="shared" si="46"/>
        <v>287456000</v>
      </c>
      <c r="F203" s="102">
        <v>287456000</v>
      </c>
      <c r="G203" s="65"/>
      <c r="H203" s="20">
        <f t="shared" si="38"/>
        <v>0</v>
      </c>
    </row>
    <row r="204" spans="1:9" ht="24.75" customHeight="1">
      <c r="A204" s="21">
        <v>8</v>
      </c>
      <c r="B204" s="101" t="s">
        <v>162</v>
      </c>
      <c r="C204" s="65">
        <v>238274000</v>
      </c>
      <c r="D204" s="65">
        <f t="shared" si="45"/>
        <v>238274000</v>
      </c>
      <c r="E204" s="65">
        <f t="shared" si="46"/>
        <v>238274000</v>
      </c>
      <c r="F204" s="102">
        <v>238274000</v>
      </c>
      <c r="G204" s="65"/>
      <c r="H204" s="20">
        <f t="shared" si="38"/>
        <v>0</v>
      </c>
    </row>
    <row r="205" spans="1:9" ht="24.75" customHeight="1">
      <c r="A205" s="21">
        <v>9</v>
      </c>
      <c r="B205" s="101" t="s">
        <v>163</v>
      </c>
      <c r="C205" s="65">
        <v>809836000</v>
      </c>
      <c r="D205" s="65">
        <f t="shared" si="45"/>
        <v>805247000</v>
      </c>
      <c r="E205" s="65">
        <f t="shared" si="46"/>
        <v>805247000</v>
      </c>
      <c r="F205" s="102">
        <v>805247000</v>
      </c>
      <c r="G205" s="65"/>
      <c r="H205" s="20">
        <f t="shared" si="38"/>
        <v>-4589000</v>
      </c>
    </row>
    <row r="206" spans="1:9" ht="24.75" customHeight="1">
      <c r="A206" s="21">
        <v>10</v>
      </c>
      <c r="B206" s="101" t="s">
        <v>164</v>
      </c>
      <c r="C206" s="65">
        <v>629841000</v>
      </c>
      <c r="D206" s="65">
        <f t="shared" si="45"/>
        <v>626412000</v>
      </c>
      <c r="E206" s="65">
        <f>F206</f>
        <v>626412000</v>
      </c>
      <c r="F206" s="102">
        <v>626412000</v>
      </c>
      <c r="G206" s="65"/>
      <c r="H206" s="20">
        <f t="shared" si="38"/>
        <v>-3429000</v>
      </c>
    </row>
    <row r="207" spans="1:9" ht="39.75" customHeight="1">
      <c r="A207" s="21">
        <v>11</v>
      </c>
      <c r="B207" s="101" t="s">
        <v>165</v>
      </c>
      <c r="C207" s="65">
        <v>83000000</v>
      </c>
      <c r="D207" s="65">
        <f t="shared" si="45"/>
        <v>82398000</v>
      </c>
      <c r="E207" s="65">
        <f t="shared" si="46"/>
        <v>82398000</v>
      </c>
      <c r="F207" s="102">
        <v>82398000</v>
      </c>
      <c r="G207" s="65"/>
      <c r="H207" s="20">
        <f t="shared" si="38"/>
        <v>-602000</v>
      </c>
    </row>
    <row r="208" spans="1:9" ht="39.75" customHeight="1">
      <c r="A208" s="21">
        <v>12</v>
      </c>
      <c r="B208" s="101" t="s">
        <v>166</v>
      </c>
      <c r="C208" s="96">
        <v>4743000</v>
      </c>
      <c r="D208" s="96">
        <f t="shared" si="45"/>
        <v>4743000</v>
      </c>
      <c r="E208" s="96">
        <f t="shared" si="46"/>
        <v>4743000</v>
      </c>
      <c r="F208" s="102">
        <v>4743000</v>
      </c>
      <c r="G208" s="96"/>
      <c r="H208" s="20">
        <f t="shared" si="38"/>
        <v>0</v>
      </c>
    </row>
    <row r="209" spans="1:9" ht="42.75" customHeight="1">
      <c r="A209" s="99" t="s">
        <v>36</v>
      </c>
      <c r="B209" s="100" t="s">
        <v>167</v>
      </c>
      <c r="C209" s="103">
        <f>SUM(C210:C212)</f>
        <v>200000000</v>
      </c>
      <c r="D209" s="103">
        <f t="shared" si="45"/>
        <v>200000000</v>
      </c>
      <c r="E209" s="103">
        <f t="shared" ref="E209:F209" si="47">SUM(E210:E212)</f>
        <v>200000000</v>
      </c>
      <c r="F209" s="103">
        <f t="shared" si="47"/>
        <v>200000000</v>
      </c>
      <c r="G209" s="103"/>
      <c r="H209" s="20">
        <f t="shared" si="38"/>
        <v>0</v>
      </c>
      <c r="I209" s="1"/>
    </row>
    <row r="210" spans="1:9" ht="24.75" customHeight="1">
      <c r="A210" s="21">
        <v>1</v>
      </c>
      <c r="B210" s="101" t="s">
        <v>168</v>
      </c>
      <c r="C210" s="96">
        <v>99853000</v>
      </c>
      <c r="D210" s="96">
        <f t="shared" si="45"/>
        <v>99853000</v>
      </c>
      <c r="E210" s="96">
        <f t="shared" si="46"/>
        <v>99853000</v>
      </c>
      <c r="F210" s="102">
        <v>99853000</v>
      </c>
      <c r="G210" s="96"/>
      <c r="H210" s="20">
        <f t="shared" si="38"/>
        <v>0</v>
      </c>
      <c r="I210" s="1"/>
    </row>
    <row r="211" spans="1:9" ht="24.75" customHeight="1">
      <c r="A211" s="21">
        <v>2</v>
      </c>
      <c r="B211" s="101" t="s">
        <v>169</v>
      </c>
      <c r="C211" s="96">
        <v>22000000</v>
      </c>
      <c r="D211" s="96">
        <f t="shared" si="45"/>
        <v>22000000</v>
      </c>
      <c r="E211" s="96">
        <f t="shared" si="46"/>
        <v>22000000</v>
      </c>
      <c r="F211" s="102">
        <v>22000000</v>
      </c>
      <c r="G211" s="96"/>
      <c r="H211" s="20">
        <f t="shared" si="38"/>
        <v>0</v>
      </c>
      <c r="I211" s="1"/>
    </row>
    <row r="212" spans="1:9" ht="45" customHeight="1">
      <c r="A212" s="21">
        <v>3</v>
      </c>
      <c r="B212" s="101" t="s">
        <v>166</v>
      </c>
      <c r="C212" s="96">
        <v>78147000</v>
      </c>
      <c r="D212" s="96">
        <f t="shared" si="45"/>
        <v>78147000</v>
      </c>
      <c r="E212" s="96">
        <f t="shared" si="46"/>
        <v>78147000</v>
      </c>
      <c r="F212" s="102">
        <v>78147000</v>
      </c>
      <c r="G212" s="96"/>
      <c r="H212" s="20">
        <f t="shared" si="38"/>
        <v>0</v>
      </c>
      <c r="I212" s="1"/>
    </row>
  </sheetData>
  <mergeCells count="10">
    <mergeCell ref="I139:I140"/>
    <mergeCell ref="A1:B1"/>
    <mergeCell ref="A3:H3"/>
    <mergeCell ref="H5:H6"/>
    <mergeCell ref="A5:A6"/>
    <mergeCell ref="B5:B6"/>
    <mergeCell ref="C5:C6"/>
    <mergeCell ref="D5:D6"/>
    <mergeCell ref="E5:G5"/>
    <mergeCell ref="G4:H4"/>
  </mergeCells>
  <pageMargins left="0" right="0" top="0.59055118110236204" bottom="0.59055118110236204" header="0.511811023622047" footer="0.511811023622047"/>
  <pageSetup paperSize="9" scale="86" fitToHeight="0" orientation="landscape"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A1:O36"/>
  <sheetViews>
    <sheetView tabSelected="1" topLeftCell="A4" workbookViewId="0">
      <selection activeCell="K37" sqref="K37"/>
    </sheetView>
  </sheetViews>
  <sheetFormatPr defaultColWidth="9.140625" defaultRowHeight="16.5"/>
  <cols>
    <col min="1" max="1" width="6" style="105" customWidth="1"/>
    <col min="2" max="2" width="34" style="105" customWidth="1"/>
    <col min="3" max="3" width="5.5703125" style="105" hidden="1" customWidth="1"/>
    <col min="4" max="4" width="1.42578125" style="105" hidden="1" customWidth="1"/>
    <col min="5" max="5" width="6.42578125" style="105" hidden="1" customWidth="1"/>
    <col min="6" max="6" width="19" style="105" bestFit="1" customWidth="1"/>
    <col min="7" max="8" width="9.7109375" style="105" hidden="1" customWidth="1"/>
    <col min="9" max="9" width="3.140625" style="105" hidden="1" customWidth="1"/>
    <col min="10" max="10" width="18.7109375" style="105" bestFit="1" customWidth="1"/>
    <col min="11" max="12" width="16.5703125" style="105" bestFit="1" customWidth="1"/>
    <col min="13" max="13" width="14" style="105" customWidth="1"/>
    <col min="14" max="14" width="14.5703125" style="105" customWidth="1"/>
    <col min="15" max="15" width="19.140625" style="105" customWidth="1"/>
    <col min="16" max="16384" width="9.140625" style="105"/>
  </cols>
  <sheetData>
    <row r="1" spans="1:15" ht="54" customHeight="1">
      <c r="A1" s="167" t="s">
        <v>278</v>
      </c>
      <c r="B1" s="167"/>
      <c r="C1" s="167"/>
      <c r="D1" s="167"/>
      <c r="E1" s="167"/>
      <c r="F1" s="167"/>
      <c r="G1" s="167"/>
      <c r="H1" s="167"/>
      <c r="I1" s="167"/>
      <c r="J1" s="167"/>
      <c r="K1" s="167"/>
      <c r="L1" s="167"/>
      <c r="M1" s="167"/>
      <c r="N1" s="167"/>
    </row>
    <row r="2" spans="1:15" s="109" customFormat="1" ht="15.75">
      <c r="A2" s="106"/>
      <c r="B2" s="106"/>
      <c r="C2" s="107"/>
      <c r="D2" s="108"/>
      <c r="E2" s="108"/>
      <c r="F2" s="108"/>
      <c r="G2" s="108"/>
      <c r="H2" s="108"/>
      <c r="I2" s="108"/>
      <c r="J2" s="108"/>
      <c r="K2" s="108"/>
      <c r="L2" s="108"/>
      <c r="M2" s="168" t="s">
        <v>281</v>
      </c>
      <c r="N2" s="168"/>
    </row>
    <row r="3" spans="1:15" s="109" customFormat="1" ht="22.5" customHeight="1">
      <c r="A3" s="165" t="s">
        <v>234</v>
      </c>
      <c r="B3" s="165" t="s">
        <v>235</v>
      </c>
      <c r="C3" s="165" t="s">
        <v>236</v>
      </c>
      <c r="D3" s="165" t="s">
        <v>237</v>
      </c>
      <c r="E3" s="165" t="s">
        <v>238</v>
      </c>
      <c r="F3" s="165" t="s">
        <v>279</v>
      </c>
      <c r="G3" s="165" t="s">
        <v>239</v>
      </c>
      <c r="H3" s="165"/>
      <c r="I3" s="165"/>
      <c r="J3" s="165" t="s">
        <v>280</v>
      </c>
      <c r="K3" s="162" t="s">
        <v>32</v>
      </c>
      <c r="L3" s="163"/>
      <c r="M3" s="164"/>
      <c r="N3" s="165" t="s">
        <v>241</v>
      </c>
    </row>
    <row r="4" spans="1:15" s="109" customFormat="1" ht="53.25" customHeight="1">
      <c r="A4" s="165"/>
      <c r="B4" s="165"/>
      <c r="C4" s="165"/>
      <c r="D4" s="165"/>
      <c r="E4" s="165"/>
      <c r="F4" s="165"/>
      <c r="G4" s="110" t="s">
        <v>242</v>
      </c>
      <c r="H4" s="110" t="s">
        <v>243</v>
      </c>
      <c r="I4" s="110" t="s">
        <v>244</v>
      </c>
      <c r="J4" s="169"/>
      <c r="K4" s="111" t="s">
        <v>29</v>
      </c>
      <c r="L4" s="111" t="s">
        <v>306</v>
      </c>
      <c r="M4" s="112" t="s">
        <v>240</v>
      </c>
      <c r="N4" s="169"/>
    </row>
    <row r="5" spans="1:15" s="109" customFormat="1" ht="15.75">
      <c r="A5" s="113"/>
      <c r="B5" s="113" t="s">
        <v>0</v>
      </c>
      <c r="C5" s="113"/>
      <c r="D5" s="114">
        <f t="shared" ref="D5:I5" si="0">D6+D12</f>
        <v>1895</v>
      </c>
      <c r="E5" s="114">
        <f t="shared" si="0"/>
        <v>0</v>
      </c>
      <c r="F5" s="114">
        <f>F6+F12</f>
        <v>128369000000</v>
      </c>
      <c r="G5" s="114">
        <f t="shared" si="0"/>
        <v>0</v>
      </c>
      <c r="H5" s="114">
        <f t="shared" si="0"/>
        <v>0</v>
      </c>
      <c r="I5" s="114">
        <f t="shared" si="0"/>
        <v>0</v>
      </c>
      <c r="J5" s="114">
        <f>J6+J12</f>
        <v>133698573659</v>
      </c>
      <c r="K5" s="114">
        <f>K6+K12</f>
        <v>126672674650</v>
      </c>
      <c r="L5" s="114">
        <f t="shared" ref="L5:N5" si="1">L6+L12</f>
        <v>119024624778</v>
      </c>
      <c r="M5" s="114">
        <f t="shared" si="1"/>
        <v>7648049872</v>
      </c>
      <c r="N5" s="114">
        <f t="shared" si="1"/>
        <v>5329573659</v>
      </c>
    </row>
    <row r="6" spans="1:15" s="109" customFormat="1" ht="15.75">
      <c r="A6" s="115" t="s">
        <v>38</v>
      </c>
      <c r="B6" s="116" t="s">
        <v>245</v>
      </c>
      <c r="C6" s="117">
        <f>SUM(C7:C11)</f>
        <v>0</v>
      </c>
      <c r="D6" s="114">
        <f>SUM(D7:D11)</f>
        <v>1895</v>
      </c>
      <c r="E6" s="114">
        <f>SUM(E7:E11)</f>
        <v>0</v>
      </c>
      <c r="F6" s="114">
        <f>'THKPQT-2024-PL01'!C9</f>
        <v>91137000000</v>
      </c>
      <c r="G6" s="114">
        <f>SUM(G7:G11)</f>
        <v>0</v>
      </c>
      <c r="H6" s="114">
        <f>SUM(H7:H11)</f>
        <v>0</v>
      </c>
      <c r="I6" s="114">
        <f>SUM(I7:I11)</f>
        <v>0</v>
      </c>
      <c r="J6" s="114">
        <f>'THKPQT-2024-PL01'!D9</f>
        <v>98162899009</v>
      </c>
      <c r="K6" s="114">
        <f>L6+M6</f>
        <v>91137000000</v>
      </c>
      <c r="L6" s="114">
        <f>'THKPQT-2024-PL01'!F9</f>
        <v>83488950128</v>
      </c>
      <c r="M6" s="114">
        <f>'THKPQT-2024-PL01'!G9</f>
        <v>7648049872</v>
      </c>
      <c r="N6" s="114">
        <f>'THKPQT-2024-PL01'!H9</f>
        <v>7025899009</v>
      </c>
      <c r="O6" s="118"/>
    </row>
    <row r="7" spans="1:15" s="109" customFormat="1" ht="47.25" hidden="1">
      <c r="A7" s="119">
        <v>27</v>
      </c>
      <c r="B7" s="120" t="s">
        <v>246</v>
      </c>
      <c r="C7" s="121"/>
      <c r="D7" s="122">
        <v>1895</v>
      </c>
      <c r="E7" s="122"/>
      <c r="F7" s="122"/>
      <c r="G7" s="122"/>
      <c r="H7" s="122"/>
      <c r="I7" s="122"/>
      <c r="J7" s="122">
        <f>182</f>
        <v>182</v>
      </c>
      <c r="K7" s="122" t="e">
        <f>L7+#REF!</f>
        <v>#REF!</v>
      </c>
      <c r="L7" s="122"/>
      <c r="M7" s="122"/>
      <c r="N7" s="122" t="e">
        <f>J7-K7-M7</f>
        <v>#REF!</v>
      </c>
    </row>
    <row r="8" spans="1:15" s="109" customFormat="1" ht="31.5" hidden="1">
      <c r="A8" s="119">
        <v>28</v>
      </c>
      <c r="B8" s="120" t="s">
        <v>247</v>
      </c>
      <c r="C8" s="121"/>
      <c r="D8" s="122"/>
      <c r="E8" s="122"/>
      <c r="F8" s="122"/>
      <c r="G8" s="122"/>
      <c r="H8" s="122"/>
      <c r="I8" s="122"/>
      <c r="J8" s="122">
        <f>977</f>
        <v>977</v>
      </c>
      <c r="K8" s="122" t="e">
        <f>L8+#REF!</f>
        <v>#REF!</v>
      </c>
      <c r="L8" s="122"/>
      <c r="M8" s="122">
        <v>977</v>
      </c>
      <c r="N8" s="122" t="e">
        <f>J8-K8-M8</f>
        <v>#REF!</v>
      </c>
    </row>
    <row r="9" spans="1:15" s="109" customFormat="1" ht="31.5" hidden="1">
      <c r="A9" s="119">
        <v>29</v>
      </c>
      <c r="B9" s="120" t="s">
        <v>248</v>
      </c>
      <c r="C9" s="121"/>
      <c r="D9" s="122"/>
      <c r="E9" s="122"/>
      <c r="F9" s="122"/>
      <c r="G9" s="122"/>
      <c r="H9" s="122"/>
      <c r="I9" s="122"/>
      <c r="J9" s="122">
        <f>500</f>
        <v>500</v>
      </c>
      <c r="K9" s="122" t="e">
        <f>L9+#REF!</f>
        <v>#REF!</v>
      </c>
      <c r="L9" s="122"/>
      <c r="M9" s="122">
        <v>500</v>
      </c>
      <c r="N9" s="122" t="e">
        <f>J9-K9-M9</f>
        <v>#REF!</v>
      </c>
    </row>
    <row r="10" spans="1:15" s="109" customFormat="1" ht="31.5" hidden="1">
      <c r="A10" s="119">
        <v>30</v>
      </c>
      <c r="B10" s="120" t="s">
        <v>249</v>
      </c>
      <c r="C10" s="121"/>
      <c r="D10" s="122"/>
      <c r="E10" s="122"/>
      <c r="F10" s="122"/>
      <c r="G10" s="122"/>
      <c r="H10" s="122"/>
      <c r="I10" s="122"/>
      <c r="J10" s="122">
        <f>2000</f>
        <v>2000</v>
      </c>
      <c r="K10" s="122" t="e">
        <f>L10+#REF!</f>
        <v>#REF!</v>
      </c>
      <c r="L10" s="122"/>
      <c r="M10" s="122">
        <v>2000</v>
      </c>
      <c r="N10" s="122" t="e">
        <f>J10-K10-M10</f>
        <v>#REF!</v>
      </c>
    </row>
    <row r="11" spans="1:15" s="109" customFormat="1" ht="15.75" hidden="1">
      <c r="A11" s="119">
        <v>31</v>
      </c>
      <c r="B11" s="120" t="s">
        <v>250</v>
      </c>
      <c r="C11" s="121"/>
      <c r="D11" s="122"/>
      <c r="E11" s="122"/>
      <c r="F11" s="122"/>
      <c r="G11" s="122"/>
      <c r="H11" s="122"/>
      <c r="I11" s="122"/>
      <c r="J11" s="122">
        <f>190.304+182</f>
        <v>372.30399999999997</v>
      </c>
      <c r="K11" s="122" t="e">
        <f>L11+#REF!</f>
        <v>#REF!</v>
      </c>
      <c r="L11" s="122"/>
      <c r="M11" s="122">
        <v>182</v>
      </c>
      <c r="N11" s="122" t="e">
        <f>J11-K11-M11</f>
        <v>#REF!</v>
      </c>
    </row>
    <row r="12" spans="1:15" s="109" customFormat="1" ht="23.25" customHeight="1">
      <c r="A12" s="115" t="s">
        <v>43</v>
      </c>
      <c r="B12" s="123" t="s">
        <v>251</v>
      </c>
      <c r="C12" s="113"/>
      <c r="D12" s="124"/>
      <c r="E12" s="124"/>
      <c r="F12" s="114">
        <f>SUM(F13:F23)</f>
        <v>37232000000</v>
      </c>
      <c r="G12" s="114">
        <f t="shared" ref="G12:K12" si="2">SUM(G13:G23)</f>
        <v>0</v>
      </c>
      <c r="H12" s="114">
        <f t="shared" si="2"/>
        <v>0</v>
      </c>
      <c r="I12" s="114">
        <f t="shared" si="2"/>
        <v>0</v>
      </c>
      <c r="J12" s="114">
        <f>SUM(J13:J23)</f>
        <v>35535674650</v>
      </c>
      <c r="K12" s="114">
        <f t="shared" si="2"/>
        <v>35535674650</v>
      </c>
      <c r="L12" s="114">
        <f>SUM(L13:L23)</f>
        <v>35535674650</v>
      </c>
      <c r="M12" s="114">
        <f>SUM(M13:M23)</f>
        <v>0</v>
      </c>
      <c r="N12" s="114">
        <f t="shared" ref="N12:N23" si="3">J12-F12</f>
        <v>-1696325350</v>
      </c>
      <c r="O12" s="125"/>
    </row>
    <row r="13" spans="1:15" s="109" customFormat="1" ht="20.25" customHeight="1">
      <c r="A13" s="119">
        <v>1</v>
      </c>
      <c r="B13" s="126" t="s">
        <v>252</v>
      </c>
      <c r="C13" s="119"/>
      <c r="D13" s="126"/>
      <c r="E13" s="126"/>
      <c r="F13" s="122">
        <f>'THKPQT-2024-PL01'!C40</f>
        <v>2270000000</v>
      </c>
      <c r="G13" s="122"/>
      <c r="H13" s="122"/>
      <c r="I13" s="122"/>
      <c r="J13" s="122">
        <f>'THKPQT-2024-PL01'!D40</f>
        <v>2097836962</v>
      </c>
      <c r="K13" s="122">
        <f>L13+M13</f>
        <v>2097836962</v>
      </c>
      <c r="L13" s="122">
        <f>'THKPQT-2024-PL01'!F40</f>
        <v>2097836962</v>
      </c>
      <c r="M13" s="122"/>
      <c r="N13" s="122">
        <f t="shared" si="3"/>
        <v>-172163038</v>
      </c>
    </row>
    <row r="14" spans="1:15" s="109" customFormat="1" ht="16.5" hidden="1" customHeight="1">
      <c r="A14" s="119">
        <v>1</v>
      </c>
      <c r="B14" s="126" t="s">
        <v>253</v>
      </c>
      <c r="C14" s="119"/>
      <c r="D14" s="126"/>
      <c r="E14" s="126"/>
      <c r="F14" s="67"/>
      <c r="G14" s="67"/>
      <c r="H14" s="67"/>
      <c r="I14" s="67"/>
      <c r="J14" s="67"/>
      <c r="K14" s="122">
        <f t="shared" ref="K14:K23" si="4">L14+M14</f>
        <v>0</v>
      </c>
      <c r="L14" s="67"/>
      <c r="M14" s="122"/>
      <c r="N14" s="122">
        <f t="shared" si="3"/>
        <v>0</v>
      </c>
    </row>
    <row r="15" spans="1:15" s="109" customFormat="1" ht="16.5" hidden="1" customHeight="1">
      <c r="A15" s="119">
        <v>2</v>
      </c>
      <c r="B15" s="126" t="s">
        <v>254</v>
      </c>
      <c r="C15" s="119"/>
      <c r="D15" s="126"/>
      <c r="E15" s="126"/>
      <c r="F15" s="67"/>
      <c r="G15" s="67"/>
      <c r="H15" s="67"/>
      <c r="I15" s="67"/>
      <c r="J15" s="67"/>
      <c r="K15" s="122">
        <f t="shared" si="4"/>
        <v>0</v>
      </c>
      <c r="L15" s="67"/>
      <c r="M15" s="122"/>
      <c r="N15" s="122">
        <f t="shared" si="3"/>
        <v>0</v>
      </c>
    </row>
    <row r="16" spans="1:15" s="109" customFormat="1" ht="33" hidden="1" customHeight="1">
      <c r="A16" s="119">
        <v>3</v>
      </c>
      <c r="B16" s="126" t="s">
        <v>255</v>
      </c>
      <c r="C16" s="119"/>
      <c r="D16" s="126"/>
      <c r="E16" s="126"/>
      <c r="F16" s="67"/>
      <c r="G16" s="67"/>
      <c r="H16" s="67"/>
      <c r="I16" s="67"/>
      <c r="J16" s="67"/>
      <c r="K16" s="122">
        <f t="shared" si="4"/>
        <v>0</v>
      </c>
      <c r="L16" s="67"/>
      <c r="M16" s="122"/>
      <c r="N16" s="122">
        <f t="shared" si="3"/>
        <v>0</v>
      </c>
    </row>
    <row r="17" spans="1:14" s="109" customFormat="1" ht="20.25" customHeight="1">
      <c r="A17" s="119">
        <v>2</v>
      </c>
      <c r="B17" s="126" t="s">
        <v>256</v>
      </c>
      <c r="C17" s="127"/>
      <c r="D17" s="126"/>
      <c r="E17" s="126"/>
      <c r="F17" s="122">
        <f>'THKPQT-2024-PL01'!C195</f>
        <v>4612000000</v>
      </c>
      <c r="G17" s="122"/>
      <c r="H17" s="122"/>
      <c r="I17" s="122"/>
      <c r="J17" s="122">
        <f>'THKPQT-2024-PL01'!D195</f>
        <v>4593797000</v>
      </c>
      <c r="K17" s="122">
        <f t="shared" si="4"/>
        <v>4593797000</v>
      </c>
      <c r="L17" s="122">
        <f>'THKPQT-2024-PL01'!F195</f>
        <v>4593797000</v>
      </c>
      <c r="M17" s="122"/>
      <c r="N17" s="122">
        <f t="shared" si="3"/>
        <v>-18203000</v>
      </c>
    </row>
    <row r="18" spans="1:14" s="109" customFormat="1" ht="20.25" customHeight="1">
      <c r="A18" s="119">
        <v>3</v>
      </c>
      <c r="B18" s="126" t="s">
        <v>257</v>
      </c>
      <c r="C18" s="119"/>
      <c r="D18" s="126"/>
      <c r="E18" s="126"/>
      <c r="F18" s="122">
        <f>'THKPQT-2024-PL01'!C84</f>
        <v>7500000000</v>
      </c>
      <c r="G18" s="122"/>
      <c r="H18" s="122"/>
      <c r="I18" s="122"/>
      <c r="J18" s="122">
        <f>'THKPQT-2024-PL01'!D84</f>
        <v>7223728646</v>
      </c>
      <c r="K18" s="122">
        <f t="shared" si="4"/>
        <v>7223728646</v>
      </c>
      <c r="L18" s="122">
        <f>'THKPQT-2024-PL01'!F84</f>
        <v>7223728646</v>
      </c>
      <c r="M18" s="122"/>
      <c r="N18" s="122">
        <f t="shared" si="3"/>
        <v>-276271354</v>
      </c>
    </row>
    <row r="19" spans="1:14" s="109" customFormat="1" ht="20.25" customHeight="1">
      <c r="A19" s="119">
        <v>4</v>
      </c>
      <c r="B19" s="126" t="s">
        <v>258</v>
      </c>
      <c r="C19" s="119"/>
      <c r="D19" s="126"/>
      <c r="E19" s="126"/>
      <c r="F19" s="122">
        <f>'THKPQT-2024-PL01'!C36</f>
        <v>930000000</v>
      </c>
      <c r="G19" s="122"/>
      <c r="H19" s="122"/>
      <c r="I19" s="122"/>
      <c r="J19" s="122">
        <f>'THKPQT-2024-PL01'!D36</f>
        <v>882431000</v>
      </c>
      <c r="K19" s="122">
        <f t="shared" si="4"/>
        <v>882431000</v>
      </c>
      <c r="L19" s="122">
        <f>'THKPQT-2024-PL01'!F36</f>
        <v>882431000</v>
      </c>
      <c r="M19" s="122"/>
      <c r="N19" s="122">
        <f t="shared" si="3"/>
        <v>-47569000</v>
      </c>
    </row>
    <row r="20" spans="1:14" s="109" customFormat="1" ht="20.25" customHeight="1">
      <c r="A20" s="119">
        <v>5</v>
      </c>
      <c r="B20" s="126" t="s">
        <v>259</v>
      </c>
      <c r="C20" s="119"/>
      <c r="D20" s="127"/>
      <c r="E20" s="127"/>
      <c r="F20" s="122">
        <f>'THKPQT-2024-PL01'!C129</f>
        <v>7500000000</v>
      </c>
      <c r="G20" s="122"/>
      <c r="H20" s="122"/>
      <c r="I20" s="122"/>
      <c r="J20" s="122">
        <f>'THKPQT-2024-PL01'!D129</f>
        <v>7327680986</v>
      </c>
      <c r="K20" s="122">
        <f t="shared" si="4"/>
        <v>7327680986</v>
      </c>
      <c r="L20" s="122">
        <f>'THKPQT-2024-PL01'!F129</f>
        <v>7327680986</v>
      </c>
      <c r="M20" s="122"/>
      <c r="N20" s="122">
        <f t="shared" si="3"/>
        <v>-172319014</v>
      </c>
    </row>
    <row r="21" spans="1:14" s="109" customFormat="1" ht="20.25" customHeight="1">
      <c r="A21" s="119">
        <v>6</v>
      </c>
      <c r="B21" s="128" t="s">
        <v>260</v>
      </c>
      <c r="C21" s="129"/>
      <c r="D21" s="127"/>
      <c r="E21" s="127"/>
      <c r="F21" s="122">
        <f>'THKPQT-2024-PL01'!C53</f>
        <v>3970000000</v>
      </c>
      <c r="G21" s="122"/>
      <c r="H21" s="122"/>
      <c r="I21" s="122"/>
      <c r="J21" s="122">
        <f>'THKPQT-2024-PL01'!D53</f>
        <v>3821747700</v>
      </c>
      <c r="K21" s="122">
        <f t="shared" si="4"/>
        <v>3821747700</v>
      </c>
      <c r="L21" s="122">
        <f>'THKPQT-2024-PL01'!F53</f>
        <v>3821747700</v>
      </c>
      <c r="M21" s="122"/>
      <c r="N21" s="122">
        <f t="shared" si="3"/>
        <v>-148252300</v>
      </c>
    </row>
    <row r="22" spans="1:14" s="109" customFormat="1" ht="20.25" customHeight="1">
      <c r="A22" s="119">
        <v>7</v>
      </c>
      <c r="B22" s="101" t="s">
        <v>261</v>
      </c>
      <c r="C22" s="119"/>
      <c r="D22" s="119"/>
      <c r="E22" s="119"/>
      <c r="F22" s="122">
        <f>'THKPQT-2024-PL01'!C185</f>
        <v>7100000000</v>
      </c>
      <c r="G22" s="122"/>
      <c r="H22" s="122"/>
      <c r="I22" s="122"/>
      <c r="J22" s="122">
        <f>'THKPQT-2024-PL01'!D185</f>
        <v>6269385396</v>
      </c>
      <c r="K22" s="122">
        <f t="shared" si="4"/>
        <v>6269385396</v>
      </c>
      <c r="L22" s="122">
        <f>'THKPQT-2024-PL01'!F185</f>
        <v>6269385396</v>
      </c>
      <c r="M22" s="122"/>
      <c r="N22" s="122">
        <f t="shared" si="3"/>
        <v>-830614604</v>
      </c>
    </row>
    <row r="23" spans="1:14" s="109" customFormat="1" ht="20.25" customHeight="1">
      <c r="A23" s="119">
        <v>8</v>
      </c>
      <c r="B23" s="101" t="s">
        <v>262</v>
      </c>
      <c r="C23" s="119"/>
      <c r="D23" s="101"/>
      <c r="E23" s="101"/>
      <c r="F23" s="122">
        <f>'THKPQT-2024-PL01'!C66</f>
        <v>3350000000</v>
      </c>
      <c r="G23" s="122"/>
      <c r="H23" s="122"/>
      <c r="I23" s="122"/>
      <c r="J23" s="122">
        <f>'THKPQT-2024-PL01'!D66</f>
        <v>3319066960</v>
      </c>
      <c r="K23" s="122">
        <f t="shared" si="4"/>
        <v>3319066960</v>
      </c>
      <c r="L23" s="122">
        <f>'THKPQT-2024-PL01'!F66</f>
        <v>3319066960</v>
      </c>
      <c r="M23" s="122"/>
      <c r="N23" s="122">
        <f t="shared" si="3"/>
        <v>-30933040</v>
      </c>
    </row>
    <row r="24" spans="1:14" ht="17.25">
      <c r="B24" s="130" t="s">
        <v>263</v>
      </c>
    </row>
    <row r="25" spans="1:14" s="131" customFormat="1">
      <c r="B25" s="132" t="s">
        <v>274</v>
      </c>
      <c r="F25" s="133"/>
      <c r="J25" s="134">
        <f>F5</f>
        <v>128369000000</v>
      </c>
      <c r="K25" s="132" t="s">
        <v>276</v>
      </c>
    </row>
    <row r="26" spans="1:14" hidden="1">
      <c r="B26" s="135" t="s">
        <v>264</v>
      </c>
      <c r="F26" s="136"/>
      <c r="J26" s="137"/>
      <c r="K26" s="135" t="s">
        <v>276</v>
      </c>
    </row>
    <row r="27" spans="1:14" hidden="1">
      <c r="B27" s="135" t="s">
        <v>265</v>
      </c>
      <c r="F27" s="136"/>
      <c r="J27" s="137"/>
      <c r="K27" s="135" t="s">
        <v>276</v>
      </c>
    </row>
    <row r="28" spans="1:14" hidden="1">
      <c r="B28" s="135" t="s">
        <v>266</v>
      </c>
      <c r="F28" s="137"/>
      <c r="J28" s="137"/>
      <c r="K28" s="135" t="s">
        <v>276</v>
      </c>
    </row>
    <row r="29" spans="1:14">
      <c r="B29" s="138" t="s">
        <v>267</v>
      </c>
      <c r="C29" s="139"/>
      <c r="D29" s="139"/>
      <c r="E29" s="139"/>
      <c r="F29" s="140"/>
      <c r="G29" s="139"/>
      <c r="H29" s="139"/>
      <c r="I29" s="139"/>
      <c r="J29" s="141">
        <f>F6</f>
        <v>91137000000</v>
      </c>
      <c r="K29" s="138" t="s">
        <v>276</v>
      </c>
    </row>
    <row r="30" spans="1:14">
      <c r="B30" s="138" t="s">
        <v>268</v>
      </c>
      <c r="C30" s="139"/>
      <c r="D30" s="139"/>
      <c r="E30" s="139"/>
      <c r="F30" s="140"/>
      <c r="G30" s="139"/>
      <c r="H30" s="139"/>
      <c r="I30" s="139"/>
      <c r="J30" s="141">
        <f>F12</f>
        <v>37232000000</v>
      </c>
      <c r="K30" s="138" t="s">
        <v>276</v>
      </c>
    </row>
    <row r="31" spans="1:14" s="131" customFormat="1">
      <c r="B31" s="132" t="s">
        <v>275</v>
      </c>
      <c r="F31" s="142"/>
      <c r="J31" s="134">
        <f>L5</f>
        <v>119024624778</v>
      </c>
      <c r="K31" s="132" t="s">
        <v>276</v>
      </c>
    </row>
    <row r="32" spans="1:14" s="131" customFormat="1">
      <c r="B32" s="132" t="s">
        <v>269</v>
      </c>
      <c r="F32" s="142"/>
      <c r="J32" s="134">
        <f>M5</f>
        <v>7648049872</v>
      </c>
      <c r="K32" s="132" t="s">
        <v>276</v>
      </c>
    </row>
    <row r="33" spans="2:14" s="131" customFormat="1">
      <c r="B33" s="132" t="s">
        <v>270</v>
      </c>
      <c r="F33" s="142"/>
      <c r="J33" s="134">
        <f>N5</f>
        <v>5329573659</v>
      </c>
      <c r="K33" s="132" t="s">
        <v>276</v>
      </c>
    </row>
    <row r="34" spans="2:14">
      <c r="L34" s="170"/>
      <c r="M34" s="170"/>
      <c r="N34" s="170"/>
    </row>
    <row r="35" spans="2:14">
      <c r="B35" s="143"/>
      <c r="L35" s="166"/>
      <c r="M35" s="166"/>
      <c r="N35" s="166"/>
    </row>
    <row r="36" spans="2:14">
      <c r="J36" s="144"/>
      <c r="L36" s="166"/>
      <c r="M36" s="166"/>
      <c r="N36" s="166"/>
    </row>
  </sheetData>
  <mergeCells count="15">
    <mergeCell ref="K3:M3"/>
    <mergeCell ref="E3:E4"/>
    <mergeCell ref="L35:N35"/>
    <mergeCell ref="L36:N36"/>
    <mergeCell ref="A1:N1"/>
    <mergeCell ref="M2:N2"/>
    <mergeCell ref="A3:A4"/>
    <mergeCell ref="B3:B4"/>
    <mergeCell ref="C3:C4"/>
    <mergeCell ref="D3:D4"/>
    <mergeCell ref="F3:F4"/>
    <mergeCell ref="G3:I3"/>
    <mergeCell ref="J3:J4"/>
    <mergeCell ref="N3:N4"/>
    <mergeCell ref="L34:N34"/>
  </mergeCells>
  <pageMargins left="0.45" right="0.45" top="0.5" bottom="0.5" header="0.3" footer="0.3"/>
  <pageSetup paperSize="9" scale="95"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THKPQT-2024-PL01</vt:lpstr>
      <vt:lpstr>THKP-QT NĂM 2024</vt:lpstr>
      <vt:lpstr>'THKP-QT NĂM 2024'!Print_Area</vt:lpstr>
      <vt:lpstr>'THKPQT-2024-PL01'!Print_Area</vt:lpstr>
      <vt:lpstr>'THKPQT-2024-PL01'!Print_Titles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ktnv2</cp:lastModifiedBy>
  <cp:lastPrinted>2025-05-20T11:00:38Z</cp:lastPrinted>
  <dcterms:created xsi:type="dcterms:W3CDTF">2025-04-02T07:41:29Z</dcterms:created>
  <dcterms:modified xsi:type="dcterms:W3CDTF">2025-05-20T23:57:58Z</dcterms:modified>
</cp:coreProperties>
</file>