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140"/>
  </bookViews>
  <sheets>
    <sheet name="DS TONG HOP" sheetId="8" r:id="rId1"/>
    <sheet name="Tuổi nghỉ hưu 135" sheetId="6" state="hidden" r:id="rId2"/>
  </sheets>
  <externalReferences>
    <externalReference r:id="rId3"/>
  </externalReferences>
  <definedNames>
    <definedName name="_xlnm.Print_Titles" localSheetId="0">'DS TONG HOP'!$6:$8</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0" i="8" l="1"/>
  <c r="AM10" i="8"/>
  <c r="AL10" i="8"/>
  <c r="AK10" i="8"/>
  <c r="AJ10" i="8"/>
  <c r="Q15" i="8" l="1"/>
  <c r="AM15" i="8"/>
  <c r="Q16" i="8"/>
  <c r="Q11" i="8"/>
  <c r="AJ11" i="8"/>
  <c r="AI31" i="8" l="1"/>
  <c r="V31" i="8"/>
  <c r="Q31" i="8"/>
  <c r="AL31" i="8" s="1"/>
  <c r="AL15" i="8" s="1"/>
  <c r="C31" i="8"/>
  <c r="Y31" i="8" s="1"/>
  <c r="Z31" i="8" s="1"/>
  <c r="AA31" i="8" s="1"/>
  <c r="AK31" i="8" l="1"/>
  <c r="AK15" i="8" s="1"/>
  <c r="AJ31" i="8" l="1"/>
  <c r="AN31" i="8" s="1"/>
  <c r="AE29" i="8"/>
  <c r="AD29" i="8"/>
  <c r="C24" i="8" l="1"/>
  <c r="Q24" i="8"/>
  <c r="V24" i="8"/>
  <c r="AJ24" i="8"/>
  <c r="AD24" i="8" l="1"/>
  <c r="AE24" i="8"/>
  <c r="Q12" i="8"/>
  <c r="Q13" i="8"/>
  <c r="Q14" i="8"/>
  <c r="Q17" i="8"/>
  <c r="Q18" i="8"/>
  <c r="Q19" i="8"/>
  <c r="Q22" i="8"/>
  <c r="Q23" i="8"/>
  <c r="Q25" i="8"/>
  <c r="Q26" i="8"/>
  <c r="Q27" i="8"/>
  <c r="Q28" i="8"/>
  <c r="Q20" i="8"/>
  <c r="Q21" i="8"/>
  <c r="AD27" i="8" l="1"/>
  <c r="AE27" i="8"/>
  <c r="AE12" i="8"/>
  <c r="AD12" i="8"/>
  <c r="AE26" i="8"/>
  <c r="AD26" i="8"/>
  <c r="AD20" i="8"/>
  <c r="AE20" i="8"/>
  <c r="AD25" i="8"/>
  <c r="AE25" i="8"/>
  <c r="AE22" i="8"/>
  <c r="AD22" i="8"/>
  <c r="AD21" i="8"/>
  <c r="AE21" i="8"/>
  <c r="AD28" i="8"/>
  <c r="AE28" i="8"/>
  <c r="AD23" i="8"/>
  <c r="AE23" i="8"/>
  <c r="V29" i="8"/>
  <c r="C29" i="8"/>
  <c r="C20" i="8"/>
  <c r="C21" i="8"/>
  <c r="AM14" i="8" l="1"/>
  <c r="AM39" i="8" s="1"/>
  <c r="Q32" i="8"/>
  <c r="AE32" i="8" s="1"/>
  <c r="Q33" i="8"/>
  <c r="AD33" i="8" s="1"/>
  <c r="Q34" i="8"/>
  <c r="AD34" i="8" s="1"/>
  <c r="Q35" i="8"/>
  <c r="AD35" i="8" s="1"/>
  <c r="Q36" i="8"/>
  <c r="AD36" i="8" s="1"/>
  <c r="Q37" i="8"/>
  <c r="AD37" i="8" s="1"/>
  <c r="Q38" i="8"/>
  <c r="AE38" i="8" s="1"/>
  <c r="V12" i="8"/>
  <c r="V13" i="8"/>
  <c r="V14" i="8"/>
  <c r="V17" i="8"/>
  <c r="V18" i="8"/>
  <c r="V22" i="8"/>
  <c r="V23" i="8"/>
  <c r="V25" i="8"/>
  <c r="V26" i="8"/>
  <c r="V27" i="8"/>
  <c r="V28" i="8"/>
  <c r="V20" i="8"/>
  <c r="V21" i="8"/>
  <c r="V32" i="8"/>
  <c r="V33" i="8"/>
  <c r="V34" i="8"/>
  <c r="V35" i="8"/>
  <c r="V36" i="8"/>
  <c r="V37" i="8"/>
  <c r="V38" i="8"/>
  <c r="AJ22" i="8"/>
  <c r="AJ23" i="8"/>
  <c r="AJ26" i="8"/>
  <c r="AJ28" i="8"/>
  <c r="AJ21" i="8"/>
  <c r="AJ12" i="8"/>
  <c r="AJ13" i="8"/>
  <c r="AN13" i="8" s="1"/>
  <c r="AJ25" i="8"/>
  <c r="AJ27" i="8"/>
  <c r="AJ20" i="8"/>
  <c r="AJ15" i="8" s="1"/>
  <c r="C14" i="8"/>
  <c r="C38" i="8"/>
  <c r="C37" i="8"/>
  <c r="C36" i="8"/>
  <c r="C35" i="8"/>
  <c r="C34" i="8"/>
  <c r="C33" i="8"/>
  <c r="C32" i="8"/>
  <c r="C28" i="8"/>
  <c r="C27" i="8"/>
  <c r="C26" i="8"/>
  <c r="C25" i="8"/>
  <c r="C23" i="8"/>
  <c r="C22" i="8"/>
  <c r="C12" i="8"/>
  <c r="C17" i="8"/>
  <c r="C18" i="8"/>
  <c r="AM38" i="8" l="1"/>
  <c r="AL37" i="8"/>
  <c r="AK36" i="8"/>
  <c r="AM34" i="8"/>
  <c r="AL33" i="8"/>
  <c r="AK32" i="8"/>
  <c r="AK14" i="8"/>
  <c r="AK39" i="8" s="1"/>
  <c r="AL38" i="8"/>
  <c r="AK37" i="8"/>
  <c r="AM35" i="8"/>
  <c r="AL34" i="8"/>
  <c r="AK33" i="8"/>
  <c r="AL14" i="8"/>
  <c r="AL39" i="8" s="1"/>
  <c r="AK38" i="8"/>
  <c r="AM36" i="8"/>
  <c r="AL35" i="8"/>
  <c r="AK34" i="8"/>
  <c r="AM32" i="8"/>
  <c r="AM37" i="8"/>
  <c r="AL36" i="8"/>
  <c r="AK35" i="8"/>
  <c r="AM33" i="8"/>
  <c r="AL32" i="8"/>
  <c r="AD32" i="8"/>
  <c r="AE34" i="8"/>
  <c r="AE36" i="8"/>
  <c r="AD38" i="8"/>
  <c r="AE33" i="8"/>
  <c r="AE35" i="8"/>
  <c r="AE37" i="8"/>
  <c r="AJ14" i="8" l="1"/>
  <c r="AJ39" i="8" s="1"/>
  <c r="AJ35" i="8"/>
  <c r="AJ37" i="8"/>
  <c r="AJ38" i="8"/>
  <c r="AJ33" i="8"/>
  <c r="AJ36" i="8"/>
  <c r="AJ34" i="8"/>
  <c r="AJ32" i="8"/>
  <c r="AN14" i="8" l="1"/>
  <c r="L292" i="6" l="1"/>
  <c r="D291" i="6"/>
  <c r="L291" i="6"/>
  <c r="L290" i="6" l="1"/>
  <c r="L289" i="6"/>
  <c r="L288" i="6"/>
  <c r="L287" i="6"/>
  <c r="L286" i="6"/>
  <c r="L285" i="6"/>
  <c r="L284" i="6"/>
  <c r="L283" i="6"/>
  <c r="L282" i="6"/>
  <c r="L281" i="6"/>
  <c r="L280" i="6"/>
  <c r="L279" i="6"/>
  <c r="L278" i="6"/>
  <c r="L277" i="6"/>
  <c r="L276" i="6"/>
  <c r="L275" i="6"/>
  <c r="L274" i="6"/>
  <c r="L273" i="6"/>
  <c r="L272" i="6"/>
  <c r="L271" i="6"/>
  <c r="L270" i="6"/>
  <c r="L269" i="6"/>
  <c r="L268" i="6"/>
  <c r="L267" i="6"/>
  <c r="L266" i="6"/>
  <c r="L265" i="6"/>
  <c r="L264" i="6"/>
  <c r="L263" i="6"/>
  <c r="L262" i="6"/>
  <c r="L261" i="6"/>
  <c r="L260" i="6"/>
  <c r="L259" i="6"/>
  <c r="L258" i="6"/>
  <c r="L257" i="6"/>
  <c r="L256" i="6"/>
  <c r="L255" i="6"/>
  <c r="D290" i="6" l="1"/>
  <c r="D289" i="6"/>
  <c r="D288" i="6"/>
  <c r="D287" i="6"/>
  <c r="D286" i="6"/>
  <c r="D285" i="6"/>
  <c r="D284" i="6"/>
  <c r="D283" i="6"/>
  <c r="D282" i="6"/>
  <c r="D281" i="6"/>
  <c r="D280" i="6"/>
  <c r="D279" i="6"/>
  <c r="D278" i="6"/>
  <c r="D277" i="6"/>
  <c r="D276" i="6"/>
  <c r="D275" i="6"/>
  <c r="D274" i="6"/>
  <c r="D273" i="6"/>
  <c r="D272" i="6"/>
  <c r="D271" i="6"/>
  <c r="D270" i="6"/>
  <c r="D269" i="6"/>
  <c r="D268" i="6"/>
  <c r="D267" i="6"/>
  <c r="D266" i="6"/>
  <c r="D265" i="6"/>
  <c r="D264" i="6"/>
  <c r="D263" i="6"/>
  <c r="D262" i="6"/>
  <c r="D261" i="6"/>
  <c r="D260" i="6"/>
  <c r="D259" i="6"/>
  <c r="D258" i="6"/>
  <c r="D257" i="6"/>
  <c r="D256" i="6"/>
  <c r="D255" i="6"/>
  <c r="L224" i="6" l="1"/>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23" i="6"/>
  <c r="L216" i="6"/>
  <c r="L217" i="6"/>
  <c r="L218" i="6"/>
  <c r="L219" i="6"/>
  <c r="L220" i="6"/>
  <c r="L221" i="6"/>
  <c r="L222" i="6"/>
  <c r="L215" i="6"/>
  <c r="L208" i="6"/>
  <c r="L209" i="6"/>
  <c r="L210" i="6"/>
  <c r="L211" i="6"/>
  <c r="L212" i="6"/>
  <c r="L213" i="6"/>
  <c r="L214" i="6"/>
  <c r="L207" i="6"/>
  <c r="L200" i="6"/>
  <c r="L201" i="6"/>
  <c r="L202" i="6"/>
  <c r="L203" i="6"/>
  <c r="L204" i="6"/>
  <c r="L205" i="6"/>
  <c r="L206" i="6"/>
  <c r="L199" i="6"/>
  <c r="L192" i="6"/>
  <c r="L193" i="6"/>
  <c r="L194" i="6"/>
  <c r="L195" i="6"/>
  <c r="L196" i="6"/>
  <c r="L197" i="6"/>
  <c r="L198" i="6"/>
  <c r="L191" i="6"/>
  <c r="L184" i="6"/>
  <c r="L185" i="6"/>
  <c r="L186" i="6"/>
  <c r="L187" i="6"/>
  <c r="L188" i="6"/>
  <c r="L189" i="6"/>
  <c r="L190" i="6"/>
  <c r="L183" i="6"/>
  <c r="L176" i="6"/>
  <c r="L177" i="6"/>
  <c r="L178" i="6"/>
  <c r="L179" i="6"/>
  <c r="L180" i="6"/>
  <c r="L181" i="6"/>
  <c r="L182" i="6"/>
  <c r="L175" i="6"/>
  <c r="L168" i="6"/>
  <c r="L169" i="6"/>
  <c r="L170" i="6"/>
  <c r="L171" i="6"/>
  <c r="L172" i="6"/>
  <c r="L173" i="6"/>
  <c r="L174" i="6"/>
  <c r="L167" i="6"/>
  <c r="L160" i="6"/>
  <c r="L161" i="6"/>
  <c r="L162" i="6"/>
  <c r="L163" i="6"/>
  <c r="L164" i="6"/>
  <c r="L165" i="6"/>
  <c r="L166" i="6"/>
  <c r="L159" i="6"/>
  <c r="L152" i="6"/>
  <c r="L153" i="6"/>
  <c r="L154" i="6"/>
  <c r="L155" i="6"/>
  <c r="L156" i="6"/>
  <c r="L157" i="6"/>
  <c r="L158" i="6"/>
  <c r="L151" i="6"/>
  <c r="L144" i="6"/>
  <c r="L145" i="6"/>
  <c r="L146" i="6"/>
  <c r="L147" i="6"/>
  <c r="L148" i="6"/>
  <c r="L149" i="6"/>
  <c r="L150" i="6"/>
  <c r="L143" i="6"/>
  <c r="L136" i="6"/>
  <c r="L137" i="6"/>
  <c r="L138" i="6"/>
  <c r="L139" i="6"/>
  <c r="L140" i="6"/>
  <c r="L141" i="6"/>
  <c r="L142" i="6"/>
  <c r="L135" i="6"/>
  <c r="L128" i="6"/>
  <c r="L129" i="6"/>
  <c r="L130" i="6"/>
  <c r="L131" i="6"/>
  <c r="L132" i="6"/>
  <c r="L133" i="6"/>
  <c r="L134" i="6"/>
  <c r="L127" i="6"/>
  <c r="L120" i="6"/>
  <c r="L121" i="6"/>
  <c r="L122" i="6"/>
  <c r="L123" i="6"/>
  <c r="L124" i="6"/>
  <c r="L125" i="6"/>
  <c r="L126" i="6"/>
  <c r="L119" i="6"/>
  <c r="L112" i="6"/>
  <c r="L113" i="6"/>
  <c r="L114" i="6"/>
  <c r="L115" i="6"/>
  <c r="L116" i="6"/>
  <c r="L117" i="6"/>
  <c r="L118" i="6"/>
  <c r="L111" i="6"/>
  <c r="D253" i="6"/>
  <c r="D25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114" i="6"/>
  <c r="D106" i="6"/>
  <c r="D107" i="6"/>
  <c r="D108" i="6"/>
  <c r="D109" i="6"/>
  <c r="D110" i="6"/>
  <c r="D111" i="6"/>
  <c r="D112" i="6"/>
  <c r="D113" i="6"/>
  <c r="D105" i="6"/>
  <c r="D97" i="6"/>
  <c r="D98" i="6"/>
  <c r="D99" i="6"/>
  <c r="D100" i="6"/>
  <c r="D101" i="6"/>
  <c r="D102" i="6"/>
  <c r="D103" i="6"/>
  <c r="D104" i="6"/>
  <c r="D96" i="6"/>
  <c r="D88" i="6"/>
  <c r="D89" i="6"/>
  <c r="D90" i="6"/>
  <c r="D91" i="6"/>
  <c r="D92" i="6"/>
  <c r="D93" i="6"/>
  <c r="D94" i="6"/>
  <c r="D95" i="6"/>
  <c r="D87" i="6"/>
  <c r="D79" i="6"/>
  <c r="D80" i="6"/>
  <c r="D81" i="6"/>
  <c r="D82" i="6"/>
  <c r="D83" i="6"/>
  <c r="D84" i="6"/>
  <c r="D85" i="6"/>
  <c r="D86" i="6"/>
  <c r="D78" i="6"/>
  <c r="D70" i="6"/>
  <c r="D71" i="6"/>
  <c r="D72" i="6"/>
  <c r="D73" i="6"/>
  <c r="D74" i="6"/>
  <c r="D75" i="6"/>
  <c r="D76" i="6"/>
  <c r="D77" i="6"/>
  <c r="D69" i="6"/>
  <c r="D61" i="6"/>
  <c r="D62" i="6"/>
  <c r="D63" i="6"/>
  <c r="D64" i="6"/>
  <c r="D65" i="6"/>
  <c r="D66" i="6"/>
  <c r="D67" i="6"/>
  <c r="D68" i="6"/>
  <c r="D60" i="6"/>
  <c r="D52" i="6"/>
  <c r="D53" i="6"/>
  <c r="D54" i="6"/>
  <c r="D55" i="6"/>
  <c r="D56" i="6"/>
  <c r="D57" i="6"/>
  <c r="D58" i="6"/>
  <c r="D59" i="6"/>
  <c r="D51" i="6"/>
  <c r="P254" i="6"/>
  <c r="K254" i="6"/>
  <c r="H254" i="6"/>
  <c r="C254" i="6"/>
  <c r="P253" i="6"/>
  <c r="K253" i="6"/>
  <c r="H253" i="6"/>
  <c r="C253" i="6"/>
  <c r="P252" i="6"/>
  <c r="K252" i="6"/>
  <c r="H252" i="6"/>
  <c r="C252" i="6"/>
  <c r="P251" i="6"/>
  <c r="K251" i="6"/>
  <c r="H251" i="6"/>
  <c r="C251" i="6"/>
  <c r="P250" i="6"/>
  <c r="K250" i="6"/>
  <c r="H250" i="6"/>
  <c r="C250" i="6"/>
  <c r="P249" i="6"/>
  <c r="K249" i="6"/>
  <c r="H249" i="6"/>
  <c r="C249" i="6"/>
  <c r="P248" i="6"/>
  <c r="K248" i="6"/>
  <c r="H248" i="6"/>
  <c r="C248" i="6"/>
  <c r="P247" i="6"/>
  <c r="K247" i="6"/>
  <c r="H247" i="6"/>
  <c r="C247" i="6"/>
  <c r="P246" i="6"/>
  <c r="K246" i="6"/>
  <c r="H246" i="6"/>
  <c r="C246" i="6"/>
  <c r="P245" i="6"/>
  <c r="K245" i="6"/>
  <c r="H245" i="6"/>
  <c r="C245" i="6"/>
  <c r="P244" i="6"/>
  <c r="K244" i="6"/>
  <c r="H244" i="6"/>
  <c r="C244" i="6"/>
  <c r="P243" i="6"/>
  <c r="K243" i="6"/>
  <c r="H243" i="6"/>
  <c r="C243" i="6"/>
  <c r="P242" i="6"/>
  <c r="K242" i="6"/>
  <c r="H242" i="6"/>
  <c r="C242" i="6"/>
  <c r="P241" i="6"/>
  <c r="K241" i="6"/>
  <c r="H241" i="6"/>
  <c r="C241" i="6"/>
  <c r="P240" i="6"/>
  <c r="K240" i="6"/>
  <c r="H240" i="6"/>
  <c r="C240" i="6"/>
  <c r="P239" i="6"/>
  <c r="K239" i="6"/>
  <c r="H239" i="6"/>
  <c r="C239" i="6"/>
  <c r="P238" i="6"/>
  <c r="K238" i="6"/>
  <c r="H238" i="6"/>
  <c r="C238" i="6"/>
  <c r="P237" i="6"/>
  <c r="K237" i="6"/>
  <c r="H237" i="6"/>
  <c r="C237" i="6"/>
  <c r="P236" i="6"/>
  <c r="K236" i="6"/>
  <c r="H236" i="6"/>
  <c r="C236" i="6"/>
  <c r="P235" i="6"/>
  <c r="K235" i="6"/>
  <c r="H235" i="6"/>
  <c r="C235" i="6"/>
  <c r="P234" i="6"/>
  <c r="K234" i="6"/>
  <c r="H234" i="6"/>
  <c r="C234" i="6"/>
  <c r="P233" i="6"/>
  <c r="K233" i="6"/>
  <c r="H233" i="6"/>
  <c r="C233" i="6"/>
  <c r="P232" i="6"/>
  <c r="K232" i="6"/>
  <c r="H232" i="6"/>
  <c r="C232" i="6"/>
  <c r="P231" i="6"/>
  <c r="K231" i="6"/>
  <c r="H231" i="6"/>
  <c r="C231" i="6"/>
  <c r="P230" i="6"/>
  <c r="K230" i="6"/>
  <c r="H230" i="6"/>
  <c r="C230" i="6"/>
  <c r="P229" i="6"/>
  <c r="K229" i="6"/>
  <c r="H229" i="6"/>
  <c r="C229" i="6"/>
  <c r="P228" i="6"/>
  <c r="K228" i="6"/>
  <c r="H228" i="6"/>
  <c r="C228" i="6"/>
  <c r="P227" i="6"/>
  <c r="K227" i="6"/>
  <c r="H227" i="6"/>
  <c r="C227" i="6"/>
  <c r="P226" i="6"/>
  <c r="K226" i="6"/>
  <c r="H226" i="6"/>
  <c r="C226" i="6"/>
  <c r="P225" i="6"/>
  <c r="K225" i="6"/>
  <c r="H225" i="6"/>
  <c r="C225" i="6"/>
  <c r="P224" i="6"/>
  <c r="K224" i="6"/>
  <c r="H224" i="6"/>
  <c r="C224" i="6"/>
  <c r="P223" i="6"/>
  <c r="K223" i="6"/>
  <c r="H223" i="6"/>
  <c r="C223" i="6"/>
  <c r="P222" i="6"/>
  <c r="K222" i="6"/>
  <c r="H222" i="6"/>
  <c r="C222" i="6"/>
  <c r="P221" i="6"/>
  <c r="K221" i="6"/>
  <c r="H221" i="6"/>
  <c r="C221" i="6"/>
  <c r="P220" i="6"/>
  <c r="K220" i="6"/>
  <c r="H220" i="6"/>
  <c r="C220" i="6"/>
  <c r="P219" i="6"/>
  <c r="K219" i="6"/>
  <c r="H219" i="6"/>
  <c r="C219" i="6"/>
  <c r="P218" i="6"/>
  <c r="K218" i="6"/>
  <c r="H218" i="6"/>
  <c r="C218" i="6"/>
  <c r="P217" i="6"/>
  <c r="K217" i="6"/>
  <c r="H217" i="6"/>
  <c r="C217" i="6"/>
  <c r="P216" i="6"/>
  <c r="K216" i="6"/>
  <c r="H216" i="6"/>
  <c r="C216" i="6"/>
  <c r="P215" i="6"/>
  <c r="K215" i="6"/>
  <c r="H215" i="6"/>
  <c r="C215" i="6"/>
  <c r="P214" i="6"/>
  <c r="K214" i="6"/>
  <c r="H214" i="6"/>
  <c r="C214" i="6"/>
  <c r="P213" i="6"/>
  <c r="K213" i="6"/>
  <c r="H213" i="6"/>
  <c r="C213" i="6"/>
  <c r="P212" i="6"/>
  <c r="K212" i="6"/>
  <c r="H212" i="6"/>
  <c r="C212" i="6"/>
  <c r="P211" i="6"/>
  <c r="K211" i="6"/>
  <c r="H211" i="6"/>
  <c r="C211" i="6"/>
  <c r="P210" i="6"/>
  <c r="K210" i="6"/>
  <c r="H210" i="6"/>
  <c r="C210" i="6"/>
  <c r="P209" i="6"/>
  <c r="K209" i="6"/>
  <c r="H209" i="6"/>
  <c r="C209" i="6"/>
  <c r="P208" i="6"/>
  <c r="K208" i="6"/>
  <c r="H208" i="6"/>
  <c r="C208" i="6"/>
  <c r="P207" i="6"/>
  <c r="K207" i="6"/>
  <c r="H207" i="6"/>
  <c r="C207" i="6"/>
  <c r="P206" i="6"/>
  <c r="K206" i="6"/>
  <c r="H206" i="6"/>
  <c r="C206" i="6"/>
  <c r="P205" i="6"/>
  <c r="K205" i="6"/>
  <c r="H205" i="6"/>
  <c r="C205" i="6"/>
  <c r="P204" i="6"/>
  <c r="K204" i="6"/>
  <c r="H204" i="6"/>
  <c r="C204" i="6"/>
  <c r="P203" i="6"/>
  <c r="K203" i="6"/>
  <c r="H203" i="6"/>
  <c r="C203" i="6"/>
  <c r="P202" i="6"/>
  <c r="K202" i="6"/>
  <c r="H202" i="6"/>
  <c r="C202" i="6"/>
  <c r="P201" i="6"/>
  <c r="K201" i="6"/>
  <c r="H201" i="6"/>
  <c r="C201" i="6"/>
  <c r="P200" i="6"/>
  <c r="K200" i="6"/>
  <c r="H200" i="6"/>
  <c r="C200" i="6"/>
  <c r="P199" i="6"/>
  <c r="K199" i="6"/>
  <c r="H199" i="6"/>
  <c r="C199" i="6"/>
  <c r="P198" i="6"/>
  <c r="K198" i="6"/>
  <c r="H198" i="6"/>
  <c r="C198" i="6"/>
  <c r="P197" i="6"/>
  <c r="K197" i="6"/>
  <c r="H197" i="6"/>
  <c r="C197" i="6"/>
  <c r="P196" i="6"/>
  <c r="K196" i="6"/>
  <c r="H196" i="6"/>
  <c r="C196" i="6"/>
  <c r="P195" i="6"/>
  <c r="K195" i="6"/>
  <c r="H195" i="6"/>
  <c r="C195" i="6"/>
  <c r="P194" i="6"/>
  <c r="K194" i="6"/>
  <c r="H194" i="6"/>
  <c r="C194" i="6"/>
  <c r="P193" i="6"/>
  <c r="K193" i="6"/>
  <c r="H193" i="6"/>
  <c r="C193" i="6"/>
  <c r="P192" i="6"/>
  <c r="K192" i="6"/>
  <c r="H192" i="6"/>
  <c r="C192" i="6"/>
  <c r="P191" i="6"/>
  <c r="K191" i="6"/>
  <c r="H191" i="6"/>
  <c r="C191" i="6"/>
  <c r="P190" i="6"/>
  <c r="K190" i="6"/>
  <c r="H190" i="6"/>
  <c r="C190" i="6"/>
  <c r="P189" i="6"/>
  <c r="K189" i="6"/>
  <c r="H189" i="6"/>
  <c r="C189" i="6"/>
  <c r="P188" i="6"/>
  <c r="K188" i="6"/>
  <c r="H188" i="6"/>
  <c r="C188" i="6"/>
  <c r="P187" i="6"/>
  <c r="K187" i="6"/>
  <c r="H187" i="6"/>
  <c r="C187" i="6"/>
  <c r="P186" i="6"/>
  <c r="K186" i="6"/>
  <c r="H186" i="6"/>
  <c r="C186" i="6"/>
  <c r="P185" i="6"/>
  <c r="K185" i="6"/>
  <c r="H185" i="6"/>
  <c r="C185" i="6"/>
  <c r="P184" i="6"/>
  <c r="K184" i="6"/>
  <c r="H184" i="6"/>
  <c r="C184" i="6"/>
  <c r="P183" i="6"/>
  <c r="K183" i="6"/>
  <c r="H183" i="6"/>
  <c r="C183" i="6"/>
  <c r="P182" i="6"/>
  <c r="K182" i="6"/>
  <c r="H182" i="6"/>
  <c r="C182" i="6"/>
  <c r="P181" i="6"/>
  <c r="K181" i="6"/>
  <c r="H181" i="6"/>
  <c r="C181" i="6"/>
  <c r="P180" i="6"/>
  <c r="K180" i="6"/>
  <c r="H180" i="6"/>
  <c r="C180" i="6"/>
  <c r="P179" i="6"/>
  <c r="K179" i="6"/>
  <c r="H179" i="6"/>
  <c r="C179" i="6"/>
  <c r="P178" i="6"/>
  <c r="K178" i="6"/>
  <c r="H178" i="6"/>
  <c r="C178" i="6"/>
  <c r="P177" i="6"/>
  <c r="K177" i="6"/>
  <c r="H177" i="6"/>
  <c r="C177" i="6"/>
  <c r="P176" i="6"/>
  <c r="K176" i="6"/>
  <c r="H176" i="6"/>
  <c r="C176" i="6"/>
  <c r="P175" i="6"/>
  <c r="K175" i="6"/>
  <c r="H175" i="6"/>
  <c r="C175" i="6"/>
  <c r="P174" i="6"/>
  <c r="K174" i="6"/>
  <c r="H174" i="6"/>
  <c r="C174" i="6"/>
  <c r="P173" i="6"/>
  <c r="K173" i="6"/>
  <c r="H173" i="6"/>
  <c r="C173" i="6"/>
  <c r="P172" i="6"/>
  <c r="K172" i="6"/>
  <c r="H172" i="6"/>
  <c r="C172" i="6"/>
  <c r="P171" i="6"/>
  <c r="K171" i="6"/>
  <c r="H171" i="6"/>
  <c r="C171" i="6"/>
  <c r="P170" i="6"/>
  <c r="K170" i="6"/>
  <c r="H170" i="6"/>
  <c r="C170" i="6"/>
  <c r="P169" i="6"/>
  <c r="K169" i="6"/>
  <c r="H169" i="6"/>
  <c r="C169" i="6"/>
  <c r="P168" i="6"/>
  <c r="K168" i="6"/>
  <c r="H168" i="6"/>
  <c r="C168" i="6"/>
  <c r="P167" i="6"/>
  <c r="K167" i="6"/>
  <c r="H167" i="6"/>
  <c r="C167" i="6"/>
  <c r="P166" i="6"/>
  <c r="K166" i="6"/>
  <c r="H166" i="6"/>
  <c r="C166" i="6"/>
  <c r="P165" i="6"/>
  <c r="K165" i="6"/>
  <c r="H165" i="6"/>
  <c r="C165" i="6"/>
  <c r="P164" i="6"/>
  <c r="K164" i="6"/>
  <c r="H164" i="6"/>
  <c r="C164" i="6"/>
  <c r="P163" i="6"/>
  <c r="K163" i="6"/>
  <c r="H163" i="6"/>
  <c r="C163" i="6"/>
  <c r="P162" i="6"/>
  <c r="K162" i="6"/>
  <c r="H162" i="6"/>
  <c r="C162" i="6"/>
  <c r="P161" i="6"/>
  <c r="K161" i="6"/>
  <c r="H161" i="6"/>
  <c r="C161" i="6"/>
  <c r="P160" i="6"/>
  <c r="K160" i="6"/>
  <c r="H160" i="6"/>
  <c r="C160" i="6"/>
  <c r="P159" i="6"/>
  <c r="K159" i="6"/>
  <c r="H159" i="6"/>
  <c r="C159" i="6"/>
  <c r="P158" i="6"/>
  <c r="K158" i="6"/>
  <c r="H158" i="6"/>
  <c r="C158" i="6"/>
  <c r="P157" i="6"/>
  <c r="K157" i="6"/>
  <c r="H157" i="6"/>
  <c r="C157" i="6"/>
  <c r="P156" i="6"/>
  <c r="K156" i="6"/>
  <c r="H156" i="6"/>
  <c r="C156" i="6"/>
  <c r="P155" i="6"/>
  <c r="K155" i="6"/>
  <c r="H155" i="6"/>
  <c r="C155" i="6"/>
  <c r="P154" i="6"/>
  <c r="K154" i="6"/>
  <c r="H154" i="6"/>
  <c r="C154" i="6"/>
  <c r="P153" i="6"/>
  <c r="K153" i="6"/>
  <c r="H153" i="6"/>
  <c r="C153" i="6"/>
  <c r="P152" i="6"/>
  <c r="K152" i="6"/>
  <c r="H152" i="6"/>
  <c r="C152" i="6"/>
  <c r="P151" i="6"/>
  <c r="K151" i="6"/>
  <c r="H151" i="6"/>
  <c r="C151" i="6"/>
  <c r="P150" i="6"/>
  <c r="K150" i="6"/>
  <c r="H150" i="6"/>
  <c r="C150" i="6"/>
  <c r="P149" i="6"/>
  <c r="K149" i="6"/>
  <c r="H149" i="6"/>
  <c r="C149" i="6"/>
  <c r="P148" i="6"/>
  <c r="K148" i="6"/>
  <c r="H148" i="6"/>
  <c r="C148" i="6"/>
  <c r="P147" i="6"/>
  <c r="K147" i="6"/>
  <c r="H147" i="6"/>
  <c r="C147" i="6"/>
  <c r="P146" i="6"/>
  <c r="K146" i="6"/>
  <c r="H146" i="6"/>
  <c r="C146" i="6"/>
  <c r="P145" i="6"/>
  <c r="K145" i="6"/>
  <c r="H145" i="6"/>
  <c r="C145" i="6"/>
  <c r="P144" i="6"/>
  <c r="K144" i="6"/>
  <c r="H144" i="6"/>
  <c r="C144" i="6"/>
  <c r="P143" i="6"/>
  <c r="K143" i="6"/>
  <c r="H143" i="6"/>
  <c r="C143" i="6"/>
  <c r="P142" i="6"/>
  <c r="K142" i="6"/>
  <c r="H142" i="6"/>
  <c r="C142" i="6"/>
  <c r="P141" i="6"/>
  <c r="K141" i="6"/>
  <c r="H141" i="6"/>
  <c r="C141" i="6"/>
  <c r="P140" i="6"/>
  <c r="K140" i="6"/>
  <c r="H140" i="6"/>
  <c r="C140" i="6"/>
  <c r="P139" i="6"/>
  <c r="K139" i="6"/>
  <c r="H139" i="6"/>
  <c r="C139" i="6"/>
  <c r="P138" i="6"/>
  <c r="K138" i="6"/>
  <c r="H138" i="6"/>
  <c r="C138" i="6"/>
  <c r="P137" i="6"/>
  <c r="K137" i="6"/>
  <c r="H137" i="6"/>
  <c r="C137" i="6"/>
  <c r="P136" i="6"/>
  <c r="K136" i="6"/>
  <c r="H136" i="6"/>
  <c r="C136" i="6"/>
  <c r="P135" i="6"/>
  <c r="K135" i="6"/>
  <c r="H135" i="6"/>
  <c r="C135" i="6"/>
  <c r="P134" i="6"/>
  <c r="K134" i="6"/>
  <c r="H134" i="6"/>
  <c r="C134" i="6"/>
  <c r="P133" i="6"/>
  <c r="K133" i="6"/>
  <c r="H133" i="6"/>
  <c r="C133" i="6"/>
  <c r="P132" i="6"/>
  <c r="K132" i="6"/>
  <c r="H132" i="6"/>
  <c r="C132" i="6"/>
  <c r="P131" i="6"/>
  <c r="K131" i="6"/>
  <c r="H131" i="6"/>
  <c r="C131" i="6"/>
  <c r="P130" i="6"/>
  <c r="K130" i="6"/>
  <c r="H130" i="6"/>
  <c r="C130" i="6"/>
  <c r="P129" i="6"/>
  <c r="K129" i="6"/>
  <c r="H129" i="6"/>
  <c r="C129" i="6"/>
  <c r="P128" i="6"/>
  <c r="K128" i="6"/>
  <c r="H128" i="6"/>
  <c r="C128" i="6"/>
  <c r="P127" i="6"/>
  <c r="K127" i="6"/>
  <c r="H127" i="6"/>
  <c r="C127" i="6"/>
  <c r="P126" i="6"/>
  <c r="K126" i="6"/>
  <c r="H126" i="6"/>
  <c r="C126" i="6"/>
  <c r="P125" i="6"/>
  <c r="K125" i="6"/>
  <c r="H125" i="6"/>
  <c r="C125" i="6"/>
  <c r="P124" i="6"/>
  <c r="K124" i="6"/>
  <c r="H124" i="6"/>
  <c r="C124" i="6"/>
  <c r="P123" i="6"/>
  <c r="K123" i="6"/>
  <c r="H123" i="6"/>
  <c r="C123" i="6"/>
  <c r="P122" i="6"/>
  <c r="K122" i="6"/>
  <c r="H122" i="6"/>
  <c r="C122" i="6"/>
  <c r="P121" i="6"/>
  <c r="K121" i="6"/>
  <c r="H121" i="6"/>
  <c r="C121" i="6"/>
  <c r="P120" i="6"/>
  <c r="K120" i="6"/>
  <c r="H120" i="6"/>
  <c r="C120" i="6"/>
  <c r="P119" i="6"/>
  <c r="K119" i="6"/>
  <c r="H119" i="6"/>
  <c r="C119" i="6"/>
  <c r="P118" i="6"/>
  <c r="K118" i="6"/>
  <c r="H118" i="6"/>
  <c r="C118" i="6"/>
  <c r="P117" i="6"/>
  <c r="K117" i="6"/>
  <c r="H117" i="6"/>
  <c r="C117" i="6"/>
  <c r="P116" i="6"/>
  <c r="K116" i="6"/>
  <c r="H116" i="6"/>
  <c r="C116" i="6"/>
  <c r="P115" i="6"/>
  <c r="K115" i="6"/>
  <c r="H115" i="6"/>
  <c r="C115" i="6"/>
  <c r="P114" i="6"/>
  <c r="K114" i="6"/>
  <c r="H114" i="6"/>
  <c r="C114" i="6"/>
  <c r="P113" i="6"/>
  <c r="K113" i="6"/>
  <c r="H113" i="6"/>
  <c r="C113" i="6"/>
  <c r="P112" i="6"/>
  <c r="K112" i="6"/>
  <c r="H112" i="6"/>
  <c r="C112" i="6"/>
  <c r="P111" i="6"/>
  <c r="K111" i="6"/>
  <c r="H111" i="6"/>
  <c r="C111" i="6"/>
  <c r="H110" i="6"/>
  <c r="C110" i="6"/>
  <c r="H109" i="6"/>
  <c r="C109" i="6"/>
  <c r="H108" i="6"/>
  <c r="C108" i="6"/>
  <c r="H107" i="6"/>
  <c r="C107" i="6"/>
  <c r="H106" i="6"/>
  <c r="C106" i="6"/>
  <c r="H105" i="6"/>
  <c r="C105" i="6"/>
  <c r="H104" i="6"/>
  <c r="C104" i="6"/>
  <c r="H103" i="6"/>
  <c r="C103" i="6"/>
  <c r="H102" i="6"/>
  <c r="C102" i="6"/>
  <c r="H101" i="6"/>
  <c r="C101" i="6"/>
  <c r="H100" i="6"/>
  <c r="C100" i="6"/>
  <c r="H99" i="6"/>
  <c r="C99" i="6"/>
  <c r="H98" i="6"/>
  <c r="C98" i="6"/>
  <c r="H97" i="6"/>
  <c r="C97" i="6"/>
  <c r="H96" i="6"/>
  <c r="C96" i="6"/>
  <c r="H95" i="6"/>
  <c r="C95" i="6"/>
  <c r="H94" i="6"/>
  <c r="C94" i="6"/>
  <c r="H93" i="6"/>
  <c r="C93" i="6"/>
  <c r="H92" i="6"/>
  <c r="C92" i="6"/>
  <c r="H91" i="6"/>
  <c r="C91" i="6"/>
  <c r="H90" i="6"/>
  <c r="C90" i="6"/>
  <c r="H89" i="6"/>
  <c r="C89" i="6"/>
  <c r="H88" i="6"/>
  <c r="C88" i="6"/>
  <c r="H87" i="6"/>
  <c r="C87" i="6"/>
  <c r="H86" i="6"/>
  <c r="C86" i="6"/>
  <c r="H85" i="6"/>
  <c r="C85" i="6"/>
  <c r="H84" i="6"/>
  <c r="C84" i="6"/>
  <c r="H83" i="6"/>
  <c r="C83" i="6"/>
  <c r="H82" i="6"/>
  <c r="C82" i="6"/>
  <c r="H81" i="6"/>
  <c r="C81" i="6"/>
  <c r="H80" i="6"/>
  <c r="C80" i="6"/>
  <c r="H79" i="6"/>
  <c r="C79" i="6"/>
  <c r="H78" i="6"/>
  <c r="C78" i="6"/>
  <c r="H77" i="6"/>
  <c r="C77" i="6"/>
  <c r="H76" i="6"/>
  <c r="C76" i="6"/>
  <c r="H75" i="6"/>
  <c r="C75" i="6"/>
  <c r="H74" i="6"/>
  <c r="C74" i="6"/>
  <c r="H73" i="6"/>
  <c r="C73" i="6"/>
  <c r="H72" i="6"/>
  <c r="C72" i="6"/>
  <c r="H71" i="6"/>
  <c r="C71" i="6"/>
  <c r="H70" i="6"/>
  <c r="C70" i="6"/>
  <c r="H69" i="6"/>
  <c r="C69" i="6"/>
  <c r="H68" i="6"/>
  <c r="C68" i="6"/>
  <c r="H67" i="6"/>
  <c r="C67" i="6"/>
  <c r="H66" i="6"/>
  <c r="C66" i="6"/>
  <c r="H65" i="6"/>
  <c r="C65" i="6"/>
  <c r="H64" i="6"/>
  <c r="C64" i="6"/>
  <c r="H63" i="6"/>
  <c r="C63" i="6"/>
  <c r="H62" i="6"/>
  <c r="C62" i="6"/>
  <c r="H61" i="6"/>
  <c r="C61" i="6"/>
  <c r="H60" i="6"/>
  <c r="C60" i="6"/>
  <c r="H59" i="6"/>
  <c r="C59" i="6"/>
  <c r="H58" i="6"/>
  <c r="C58" i="6"/>
  <c r="H57" i="6"/>
  <c r="C57" i="6"/>
  <c r="H56" i="6"/>
  <c r="C56" i="6"/>
  <c r="H55" i="6"/>
  <c r="C55" i="6"/>
  <c r="H54" i="6"/>
  <c r="C54" i="6"/>
  <c r="H53" i="6"/>
  <c r="C53" i="6"/>
  <c r="H52" i="6"/>
  <c r="C52" i="6"/>
  <c r="H51" i="6"/>
  <c r="C51" i="6"/>
  <c r="Y29" i="8" l="1"/>
  <c r="Y21" i="8"/>
  <c r="Y20" i="8"/>
  <c r="Y24" i="8"/>
  <c r="Y27" i="8"/>
  <c r="Y28" i="8"/>
  <c r="Y25" i="8"/>
  <c r="Y23" i="8"/>
  <c r="Y12" i="8"/>
  <c r="Y26" i="8"/>
  <c r="Y22" i="8"/>
  <c r="Y14" i="8"/>
  <c r="Z14" i="8" s="1"/>
  <c r="AA14" i="8" s="1"/>
  <c r="Y34" i="8"/>
  <c r="Y32" i="8"/>
  <c r="Y33" i="8"/>
  <c r="Y38" i="8"/>
  <c r="Y18" i="8"/>
  <c r="Y37" i="8"/>
  <c r="Y17" i="8"/>
  <c r="Y35" i="8"/>
  <c r="Y36" i="8"/>
  <c r="AB24" i="8" l="1"/>
  <c r="Z24" i="8"/>
  <c r="AA24" i="8" s="1"/>
  <c r="AC24" i="8" s="1"/>
  <c r="AB20" i="8"/>
  <c r="Z20" i="8"/>
  <c r="AA20" i="8" s="1"/>
  <c r="AC20" i="8" s="1"/>
  <c r="Z28" i="8"/>
  <c r="AA28" i="8" s="1"/>
  <c r="AC28" i="8" s="1"/>
  <c r="AB28" i="8"/>
  <c r="Z21" i="8"/>
  <c r="AA21" i="8" s="1"/>
  <c r="AC21" i="8" s="1"/>
  <c r="AB21" i="8"/>
  <c r="AB27" i="8"/>
  <c r="Z27" i="8"/>
  <c r="AA27" i="8" s="1"/>
  <c r="AC27" i="8" s="1"/>
  <c r="AB29" i="8"/>
  <c r="Z29" i="8"/>
  <c r="AA29" i="8" s="1"/>
  <c r="AC29" i="8" s="1"/>
  <c r="Z35" i="8"/>
  <c r="AA35" i="8" s="1"/>
  <c r="AC35" i="8"/>
  <c r="AB35" i="8"/>
  <c r="Z33" i="8"/>
  <c r="AA33" i="8" s="1"/>
  <c r="AC33" i="8"/>
  <c r="AB33" i="8"/>
  <c r="AB17" i="8"/>
  <c r="AI17" i="8" s="1"/>
  <c r="Z17" i="8"/>
  <c r="AA17" i="8" s="1"/>
  <c r="Z38" i="8"/>
  <c r="AA38" i="8" s="1"/>
  <c r="AB38" i="8"/>
  <c r="AC38" i="8"/>
  <c r="AB32" i="8"/>
  <c r="Z32" i="8"/>
  <c r="AA32" i="8" s="1"/>
  <c r="AC32" i="8"/>
  <c r="AB22" i="8"/>
  <c r="Z22" i="8"/>
  <c r="AA22" i="8" s="1"/>
  <c r="AC22" i="8" s="1"/>
  <c r="AB23" i="8"/>
  <c r="Z23" i="8"/>
  <c r="AC23" i="8" s="1"/>
  <c r="AB37" i="8"/>
  <c r="Z37" i="8"/>
  <c r="AA37" i="8" s="1"/>
  <c r="AC37" i="8"/>
  <c r="Z25" i="8"/>
  <c r="AA25" i="8" s="1"/>
  <c r="AC25" i="8" s="1"/>
  <c r="AB25" i="8"/>
  <c r="AC36" i="8"/>
  <c r="AB36" i="8"/>
  <c r="Z36" i="8"/>
  <c r="AA36" i="8" s="1"/>
  <c r="AB18" i="8"/>
  <c r="AI18" i="8" s="1"/>
  <c r="AN18" i="8" s="1"/>
  <c r="Z18" i="8"/>
  <c r="AA18" i="8" s="1"/>
  <c r="Z34" i="8"/>
  <c r="AA34" i="8" s="1"/>
  <c r="AC34" i="8"/>
  <c r="AB34" i="8"/>
  <c r="Z26" i="8"/>
  <c r="AA26" i="8" s="1"/>
  <c r="AC26" i="8" s="1"/>
  <c r="AB26" i="8"/>
  <c r="Z12" i="8"/>
  <c r="AC12" i="8" s="1"/>
  <c r="AB12" i="8"/>
  <c r="AI29" i="8" l="1"/>
  <c r="AN29" i="8" s="1"/>
  <c r="AI20" i="8"/>
  <c r="AN20" i="8" s="1"/>
  <c r="AI28" i="8"/>
  <c r="AN28" i="8" s="1"/>
  <c r="AI27" i="8"/>
  <c r="AN27" i="8" s="1"/>
  <c r="AI21" i="8"/>
  <c r="AN21" i="8" s="1"/>
  <c r="AI24" i="8"/>
  <c r="AN24" i="8" s="1"/>
  <c r="AN17" i="8"/>
  <c r="AI37" i="8"/>
  <c r="AN37" i="8" s="1"/>
  <c r="AI23" i="8"/>
  <c r="AN23" i="8" s="1"/>
  <c r="AI32" i="8"/>
  <c r="AN32" i="8" s="1"/>
  <c r="AI35" i="8"/>
  <c r="AN35" i="8" s="1"/>
  <c r="AI26" i="8"/>
  <c r="AN26" i="8" s="1"/>
  <c r="AI34" i="8"/>
  <c r="AN34" i="8" s="1"/>
  <c r="AI36" i="8"/>
  <c r="AN36" i="8" s="1"/>
  <c r="AI25" i="8"/>
  <c r="AN25" i="8" s="1"/>
  <c r="AI12" i="8"/>
  <c r="AN12" i="8" s="1"/>
  <c r="AI38" i="8"/>
  <c r="AN38" i="8" s="1"/>
  <c r="AI22" i="8"/>
  <c r="AN22" i="8" s="1"/>
  <c r="AI33" i="8"/>
  <c r="AN33" i="8" s="1"/>
  <c r="AN15" i="8" l="1"/>
  <c r="AI15" i="8"/>
  <c r="AI10" i="8" s="1"/>
  <c r="AN39" i="8"/>
  <c r="AI39" i="8" l="1"/>
</calcChain>
</file>

<file path=xl/sharedStrings.xml><?xml version="1.0" encoding="utf-8"?>
<sst xmlns="http://schemas.openxmlformats.org/spreadsheetml/2006/main" count="830" uniqueCount="220">
  <si>
    <t>TT</t>
  </si>
  <si>
    <t>Họ và tên</t>
  </si>
  <si>
    <t>Số tháng nghỉ sớm so với quy định</t>
  </si>
  <si>
    <t>Số năm về hưu trước tuổi</t>
  </si>
  <si>
    <t>Trợ cấp nghỉ trước tuổi</t>
  </si>
  <si>
    <t>Trợ cấp thôi việc</t>
  </si>
  <si>
    <t>Thực tế</t>
  </si>
  <si>
    <t>Làm tròn</t>
  </si>
  <si>
    <t>Lương cơ sở:</t>
  </si>
  <si>
    <t>Ngày, tháng, năm sinh</t>
  </si>
  <si>
    <t>Trợ cấp hưu trí một lần</t>
  </si>
  <si>
    <t>Thời gian bắt đầu nghỉ việc</t>
  </si>
  <si>
    <t>Giới tính</t>
  </si>
  <si>
    <t>Nam</t>
  </si>
  <si>
    <t>Nữ</t>
  </si>
  <si>
    <t>Số năm công tác có đóng BHXH (làm tròn)</t>
  </si>
  <si>
    <t>60t</t>
  </si>
  <si>
    <t>62t</t>
  </si>
  <si>
    <t>59t8th</t>
  </si>
  <si>
    <t>59t4th</t>
  </si>
  <si>
    <t>59t</t>
  </si>
  <si>
    <t>58t8th</t>
  </si>
  <si>
    <t>58t4th</t>
  </si>
  <si>
    <t>58t</t>
  </si>
  <si>
    <t>57t8th</t>
  </si>
  <si>
    <t>57t4th</t>
  </si>
  <si>
    <t>57t</t>
  </si>
  <si>
    <t>56t8th</t>
  </si>
  <si>
    <t>56t4th</t>
  </si>
  <si>
    <t>56t</t>
  </si>
  <si>
    <t>55t8th</t>
  </si>
  <si>
    <t>55t4th</t>
  </si>
  <si>
    <t>61t9th</t>
  </si>
  <si>
    <t>61t6th</t>
  </si>
  <si>
    <t>61t3th</t>
  </si>
  <si>
    <t>61t</t>
  </si>
  <si>
    <t>60t9th</t>
  </si>
  <si>
    <t>60t6th</t>
  </si>
  <si>
    <t>60t3th</t>
  </si>
  <si>
    <t>Không quy định</t>
  </si>
  <si>
    <t>Năm</t>
  </si>
  <si>
    <t>Tháng</t>
  </si>
  <si>
    <t>Thời điểm hưởng lương hưu</t>
  </si>
  <si>
    <t>Tuổi nghỉ hưu</t>
  </si>
  <si>
    <t>Thời điểm sinh</t>
  </si>
  <si>
    <t>60 tuổi</t>
  </si>
  <si>
    <t>62 tuổi</t>
  </si>
  <si>
    <t>59 tuổi 8 tháng</t>
  </si>
  <si>
    <t>59 tuổi 4 tháng</t>
  </si>
  <si>
    <t>59 tuổi</t>
  </si>
  <si>
    <t>58 tuổi 8 tháng</t>
  </si>
  <si>
    <t>58 tuổi 4 tháng</t>
  </si>
  <si>
    <t>58 tuổi</t>
  </si>
  <si>
    <t>57 tuổi 8 tháng</t>
  </si>
  <si>
    <t>57 tuổi 4 tháng</t>
  </si>
  <si>
    <t>61 tuổi 9 tháng</t>
  </si>
  <si>
    <t>57 tuổi</t>
  </si>
  <si>
    <t>61 tuổi 6 tháng</t>
  </si>
  <si>
    <t>56 tuổi 8 tháng</t>
  </si>
  <si>
    <t>61 tuổi 3 tháng</t>
  </si>
  <si>
    <t>56 tuổi 4 tháng</t>
  </si>
  <si>
    <t>61 tuổi</t>
  </si>
  <si>
    <t>56 tuổi</t>
  </si>
  <si>
    <t>60 tuổi 9 tháng</t>
  </si>
  <si>
    <t>55 tuổi 8 tháng</t>
  </si>
  <si>
    <t>60 tuổi 6 tháng</t>
  </si>
  <si>
    <t>55 tuổi 4 tháng</t>
  </si>
  <si>
    <t>60 tuổi 3 tháng</t>
  </si>
  <si>
    <t>Năm nghỉ hưu</t>
  </si>
  <si>
    <t>Nguyễn Khắc Khoan</t>
  </si>
  <si>
    <t>NỮ</t>
  </si>
  <si>
    <t xml:space="preserve">TÍNH TUỔI BẰNG THÁNG </t>
  </si>
  <si>
    <t>TS THÁNG</t>
  </si>
  <si>
    <t>Lê Trần Hạnh Phúc</t>
  </si>
  <si>
    <t>Lưu Văn Hiền</t>
  </si>
  <si>
    <t>Nguyễn Văn Khởi</t>
  </si>
  <si>
    <t>Tô Châu Hùng</t>
  </si>
  <si>
    <t>Nguyễn Thị Tua</t>
  </si>
  <si>
    <t>Phan Thùy Nhung</t>
  </si>
  <si>
    <t>Lê Quốc Văn</t>
  </si>
  <si>
    <t>Nguyễn Anh Tuấn</t>
  </si>
  <si>
    <t>30/06/1969</t>
  </si>
  <si>
    <t>22/04/1971</t>
  </si>
  <si>
    <t>Trương Thị Mỹ Xuyên</t>
  </si>
  <si>
    <t>Trợ cấp cho thời gian công tác có đóng BHXH</t>
  </si>
  <si>
    <t>Trợ cấp 03 tháng lương để tìm việc làm (đối với công chức)</t>
  </si>
  <si>
    <t>CỘNG HÒA XÃ HỘI CHỦ NGHĨA VIỆT NAM</t>
  </si>
  <si>
    <t>Độc lập - Tự do - Hạnh phúc</t>
  </si>
  <si>
    <t>Lê Thị Thu Hằng</t>
  </si>
  <si>
    <t>Nguyễn Thanh Nha</t>
  </si>
  <si>
    <t>B</t>
  </si>
  <si>
    <t>ĐƠN VỊ SỰ NGHIỆP</t>
  </si>
  <si>
    <t>I.</t>
  </si>
  <si>
    <t>II.</t>
  </si>
  <si>
    <t>Chế độ cho người từ đủ 02 năm đến 10 năm đủ tuổi nghỉ hưu</t>
  </si>
  <si>
    <t>Chế độ cho người còn dưới 02 năm đủ tuổi nghỉ hưu</t>
  </si>
  <si>
    <t>III.</t>
  </si>
  <si>
    <t>Chế độ thôi việc ngay</t>
  </si>
  <si>
    <t>Trình độ đào tạo</t>
  </si>
  <si>
    <t>Chức vụ, chức danh chuyên môn đang đảm nhiệm/Đơn vị công tác</t>
  </si>
  <si>
    <t>Chính sách được hưởng do nghỉ hưu trước tuổi</t>
  </si>
  <si>
    <t>Được hưởng chính sách</t>
  </si>
  <si>
    <t>Chính sách được hưởng do nghỉ việc</t>
  </si>
  <si>
    <t>Lý do thực hiện chính sách</t>
  </si>
  <si>
    <t>PC chức vụ (nếu có)</t>
  </si>
  <si>
    <t>PC thâm niên vượt khung</t>
  </si>
  <si>
    <t>PC công vụ</t>
  </si>
  <si>
    <t>PC thâm niên nghề</t>
  </si>
  <si>
    <t>PC ưu đãi theo nghề</t>
  </si>
  <si>
    <t>PC Công tác đảng, đoàn thể, CTXH</t>
  </si>
  <si>
    <t>Thời điểm nghỉ việc</t>
  </si>
  <si>
    <t>Thời điểm công tác có đóng BHXH</t>
  </si>
  <si>
    <t>BHXH (năm)</t>
  </si>
  <si>
    <t>BHXH (tháng)</t>
  </si>
  <si>
    <t>Tổng số tháng</t>
  </si>
  <si>
    <t>Hệ số và Mức phụ cấp hiện hưởng của tháng liền kề trước khi nghỉ việc</t>
  </si>
  <si>
    <t>PC trách nhiệm theo nghề</t>
  </si>
  <si>
    <t>Nghỉ hưu trước tuổi (1000 đồng)</t>
  </si>
  <si>
    <t>Nghỉ thôi việc (1000 đồng)</t>
  </si>
  <si>
    <t>Hệ số lương/mức lương</t>
  </si>
  <si>
    <t>Thạc sĩ Quản trị kinh doanh</t>
  </si>
  <si>
    <t>Cử nhân Ngữ văn</t>
  </si>
  <si>
    <t>Đại học Bảo tồn, bảo tàng</t>
  </si>
  <si>
    <t>Đại học Nga Văn</t>
  </si>
  <si>
    <t>Đại học Quản lý văn hóa</t>
  </si>
  <si>
    <t>Trung cấp Hàn điện</t>
  </si>
  <si>
    <t>Thạc sĩ Quản lý văn hóa</t>
  </si>
  <si>
    <t>Trung cấp Quản lý văn hóa</t>
  </si>
  <si>
    <t>Đại học Thư viện thông tin</t>
  </si>
  <si>
    <t>Đại học Đông Nam á học</t>
  </si>
  <si>
    <t>Sơ cấp TDTT</t>
  </si>
  <si>
    <t>01/9/1994</t>
  </si>
  <si>
    <t>01/12/1990</t>
  </si>
  <si>
    <t>01/8/1994</t>
  </si>
  <si>
    <t>01/6/1993</t>
  </si>
  <si>
    <t>01/4/1995</t>
  </si>
  <si>
    <t>01/01/2004</t>
  </si>
  <si>
    <t>01/11/1998</t>
  </si>
  <si>
    <t>01/2/2005</t>
  </si>
  <si>
    <t>01/02/2005</t>
  </si>
  <si>
    <t>Huỳnh Thanh Sơn</t>
  </si>
  <si>
    <t>3</t>
  </si>
  <si>
    <t>4</t>
  </si>
  <si>
    <t>9</t>
  </si>
  <si>
    <t>10</t>
  </si>
  <si>
    <t>11</t>
  </si>
  <si>
    <t>12</t>
  </si>
  <si>
    <t>13</t>
  </si>
  <si>
    <t>14</t>
  </si>
  <si>
    <t>15</t>
  </si>
  <si>
    <t>16</t>
  </si>
  <si>
    <t>17</t>
  </si>
  <si>
    <t>18</t>
  </si>
  <si>
    <t>19</t>
  </si>
  <si>
    <t>20</t>
  </si>
  <si>
    <t>Tuổi khi giải quyết chính sách</t>
  </si>
  <si>
    <t>21</t>
  </si>
  <si>
    <t>22</t>
  </si>
  <si>
    <t>23</t>
  </si>
  <si>
    <t>24</t>
  </si>
  <si>
    <t>25</t>
  </si>
  <si>
    <t>01/01/1997</t>
  </si>
  <si>
    <t>TỔNG CỘNG</t>
  </si>
  <si>
    <t>Phạm Văn Bé Ba</t>
  </si>
  <si>
    <t>16/02/1973</t>
  </si>
  <si>
    <t>Thạc sĩ Quản lý Văn hóa</t>
  </si>
  <si>
    <t>Phó Giám đốc Trung tâm Văn hóa Nghệ thuật Vĩnh Long</t>
  </si>
  <si>
    <t>Huấn luyện viên Trung tâm Huấn luyện và Thi đấu thể thao Vĩnh Long</t>
  </si>
  <si>
    <t>Phó Trưởng phòng Quản lý Thể thao và Du lịch</t>
  </si>
  <si>
    <t>Chuyên viên Văn phòng Sở  Văn hóa, Thể thao và Du lịch</t>
  </si>
  <si>
    <t>Giám đốc Thư viện Vĩnh Long</t>
  </si>
  <si>
    <t>Trưởng phòng Nghiệp vụ Thư viện, thuộc Thư viện Vĩnh Long</t>
  </si>
  <si>
    <t>Viên chức Bảo tàng và Xúc tiến du lịch Vĩnh Long</t>
  </si>
  <si>
    <t>Viên chức Trung tâm Văn hóa Nghệ thuật Vĩnh Long</t>
  </si>
  <si>
    <t>Phó Trưởng phòng nghiệp vụ thư viện, thuộc Thư viện Vĩnh Long</t>
  </si>
  <si>
    <t>Viên chức Thư viện Vĩnh Long</t>
  </si>
  <si>
    <t>Nhân viên Lái xe Thư viện Vĩnh Long</t>
  </si>
  <si>
    <t>Mức lương 6.500.000 đ</t>
  </si>
  <si>
    <t xml:space="preserve">Nghỉ hưu trước tuổi </t>
  </si>
  <si>
    <t xml:space="preserve">Nghỉ thôi việc </t>
  </si>
  <si>
    <t>x</t>
  </si>
  <si>
    <t xml:space="preserve">Theo điểm g khoản 1 Điều 2 Nghị định số 178/2024/NĐ-CP được sửa đổi, bổ sung bởi Nghị định số 67/2025/NĐ-CP của Chính phủ. Do sáp nhập tỉnh nên cá nhân có đơn xin nghỉ hưu trước tuổi và được đơn vị đồng ý, để tạo điều kiện thuận lợi trong việc sắp xếp số lượng cán bộ, công chức, viên chức lãnh đạo, quản lý theo quy định trong việc thực hiện sắp xếp tổ chức bộ máy của hệ thống chính trị. </t>
  </si>
  <si>
    <t xml:space="preserve">Theo điểm g khoản 1 Điều 2 Nghị định số 178/2024/NĐ-CP được sửa đổi, bổ sung bởi Nghị định số 67/2025/NĐ-CP của Chính phủ. Do đơn vị trực tiếp sắp xếp (sáp nhập tỉnh) nên cá nhân có đơn xin nghỉ hưu trước tuổi và được đơn vị đồng ý, để tạo điều kiện thuận lợi trong việc sắp xếp số lượng cán bộ, công chức, viên chức lãnh đạo, quản lý theo quy định trong việc thực hiện sắp xếp tổ chức bộ máy của hệ thống chính trị. </t>
  </si>
  <si>
    <t>Theo điểm a khoản 1 Điều 2 Nghị định số 178/2024/NĐ-CP được sửa đổi, bổ sung bởi Nghị định số 67/2025/NĐ-CP của Chính phủ. Do đơn vị trực tiếp sắp xếp bộ máy (Trường NKNT&amp;TDTT sáp nhập với TTHL&amp;TĐ TDTT), đồng thời do sáp nhập tỉnh nên cá nhân có đơn xin nghỉ hưu trước tuổi và được đơn vị đồng ý.</t>
  </si>
  <si>
    <t>Theo điểm a khoản 1 Điều 2 Nghị định số 178/2024/NĐ-CP được sửa đổi, bổ sung bởi Nghị định số 67/2025/NĐ-CP của Chính phủ. Do đơn vị trực tiếp sắp xếp bộ máy (Bảo tàng sáp nhập với Trung tâm TTXTDL) và do sáp nhập tỉnh nên cá nhân có đơn xin nghỉ hưu trước tuổi và được đơn vị đồng ý.</t>
  </si>
  <si>
    <t>Theo điểm a khoản 1 Điều 2 Nghị định số 178/2024/NĐ-CP được sửa đổi, bổ sung bởi Nghị định số 67/2025/NĐ-CP của Chính phủ. Do sáp nhập tỉnh nên cá nhân có đơn xin nghỉ hưu trước tuổi và đã được đơn vị đồng ý.</t>
  </si>
  <si>
    <t>Theo điểm a khoản 1 Điều 2 Nghị định số 178/2024/NĐ-CP được sửa đổi, bổ sung bởi Nghị định số 67/2025/NĐ-CP của Chính phủ. Do đơn vị trực tiếp sắp xếp bộ máy (Thanh tra Sở sáp nhập vào Văn phòng Sở) và do sáp nhập tỉnh nên cá nhân có đơn xin nghỉ việc và được đơn vị đồng ý.</t>
  </si>
  <si>
    <t>56 tuổi 04 tháng</t>
  </si>
  <si>
    <t>Trợ cấp cho 15 năm đầu công tác có đóng BHXH</t>
  </si>
  <si>
    <t xml:space="preserve">Trợ cấp cho thời gian công tác có đóng BHXH từ năm 16 trở đi </t>
  </si>
  <si>
    <t>Theo điểm  a khoản 1 Điều 2 Nghị định số 178/2024/NĐ-CP được sửa đổi, bổ sung bởi Nghị định số 67/2025/NĐ-CP của Chính phủ. Do sáp nhập tỉnh nên cá nhân có đơn xin nghỉ hưu trước tuổi và được đơn vị đồng ý, để tạo điều kiện thuận lợi trong việc thực hiện tinh giản biên chế, cơ cấu lại, nâng cao chất lượng cán bộ, công chức, viên chức.</t>
  </si>
  <si>
    <t>Theo điểm  c khoản 1 Điều 2 Nghị định số 178/2024/NĐ-CP được sửa đổi, bổ sung bởi Nghị định số 67/2025/NĐ-CP của Chính phủ. Do sáp nhập tỉnh nên cá nhân có đơn xin nghỉ hưu trước tuổi và được đơn vị đồng ý, để tạo điều kiện thuận lợi trong việc thực hiện tinh giản biên chế, cơ cấu lại, nâng cao chất lượng cán bộ, công chức, viên chức, người lao động.</t>
  </si>
  <si>
    <t>57 tuổi 6 tháng</t>
  </si>
  <si>
    <t>37 tuổi 06 tháng</t>
  </si>
  <si>
    <t>56 tuổi 03 tháng</t>
  </si>
  <si>
    <t>56 tuổi 0 tháng</t>
  </si>
  <si>
    <t>54 tuổi 02 tháng</t>
  </si>
  <si>
    <t>55 tuổi 02 tháng</t>
  </si>
  <si>
    <t>56 tuổi 06 tháng</t>
  </si>
  <si>
    <t>52 tuổi 04 tháng</t>
  </si>
  <si>
    <t>57 tuổi 0 tháng</t>
  </si>
  <si>
    <t>59 tuổi 05 tháng</t>
  </si>
  <si>
    <t>52 tuổi 06 tháng</t>
  </si>
  <si>
    <t>50 tuổi 06 tháng</t>
  </si>
  <si>
    <t>57 tuổi 03 tháng</t>
  </si>
  <si>
    <t>Theo điểm a khoản 1 Điều 2 Nghị định số 178/2024/NĐ-CP được sửa đổi, bổ sung bởi Nghị định số 67/2025/NĐ-CP của Chính phủ. Do đơn vị trực tiếp sắp xếp bộ máy (Trường NKNT&amp;TDTT sáp nhập với TTHL&amp;TĐ TDTT) và do sáp nhập tỉnh nên cá nhân có đơn xin nghỉ việc và đã được đơn vị đồng ý.</t>
  </si>
  <si>
    <t>Trịnh Sang Đông</t>
  </si>
  <si>
    <t>17/3/1977</t>
  </si>
  <si>
    <t>48 tuổi 03 tháng</t>
  </si>
  <si>
    <t>ỦY BAN NHÂN DÂN</t>
  </si>
  <si>
    <t>TỈNH VĨNH LONG</t>
  </si>
  <si>
    <t xml:space="preserve">Tổng kinh phí để thực hiện chế độ 
</t>
  </si>
  <si>
    <t xml:space="preserve">Tiền Lương hiện hưởng của tháng liền kề trước khi nghỉ việc </t>
  </si>
  <si>
    <t>Được hưởng 
chính sách</t>
  </si>
  <si>
    <t>Thời gian công tác đóng BHXH
 theo sổ BHXH</t>
  </si>
  <si>
    <t>A.</t>
  </si>
  <si>
    <t>TỔ CHỨC HÀNH CHÍNH</t>
  </si>
  <si>
    <t>Theo điểm g khoản 1 Điều 2 Nghị định số 178/2024/NĐ-CP được sửa đổi, bổ sung bởi Nghị định số 67/2025/NĐ-CP của Chính phủ. Do sáp nhập tỉnh nên cá nhân có đơn xin nghỉ hưu trước tuổi và được đơn vị đồng ý, để tạo điều kiện thuận lợi trong việc sắp xếp số lượng cán bộ, công chức, viên chức lãnh đạo, quản lý theo quy định trong việc thực hiện sắp xếp tổ chức bộ máy của hệ thống chính trị và thực hiện tinh giản biên chế, cơ cấu lại, nâng cao chất lượng cán bộ, công chức, viên chức.</t>
  </si>
  <si>
    <t>Theo điểm g khoản 1 Điều 2 Nghị định số 178/2024/NĐ-CP được sửa đổi, bổ sung bởi Nghị định số 67/2025/NĐ-CP của Chính phủ. Do sáp nhập tỉnh, nên cá nhân có đơn xin nghỉ hưu trước tuổi và được đơn vị đồng ý, để tạo điều kiện thuận lợi trong việc sắp xếp số lượng cán bộ, công chức, viên chức lãnh đạo, quản lý theo quy định trong việc thực hiện sắp xếp tổ chức bộ máy của hệ thống chính trị và thực hiện tinh giản biên chế, cơ cấu lại, nâng cao chất lượng cán bộ, công chức, viên chức.</t>
  </si>
  <si>
    <r>
      <t xml:space="preserve">DANH SÁCH ĐỐI TƯỢNG VÀ KINH PHÍ THỰC HIỆN CHÍNH SÁCH, CHẾ ĐỘ THEO NGHỊ ĐỊNH SỐ 178/2024/NĐ-CP 
NGÀY 31/12/2024 CỦA CHÍNH PHỦ (ĐƯỢC SỬA ĐỔI, BỔ SUNG TẠI NGHỊ ĐỊNH SỐ 67/2025/NĐ-CP NGÀY 15/3/2025 CỦA CHÍNH PHỦ) 
NĂM 2025 CỦA SỞ VĂN HÓA, THỂ THAO VÀ DU LỊCH
</t>
    </r>
    <r>
      <rPr>
        <i/>
        <sz val="14"/>
        <rFont val="Times New Roman"/>
        <family val="1"/>
      </rPr>
      <t>(Kèm theo Quyết định số 1279/QĐ-UBND ngày 27/6/2025 của Ủy ban nhân dân tỉnh Vĩnh Long)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</si>
</sst>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_(* #,##0.000_);_(* \(#,##0.000\);_(* &quot;-&quot;??_);_(@_)"/>
    <numFmt numFmtId="166" formatCode="_(* #,##0.0_);_(* \(#,##0.0\);_(* &quot;-&quot;??_);_(@_)"/>
    <numFmt numFmtId="167" formatCode="_(* #,##0.00000_);_(* \(#,##0.00000\);_(* &quot;-&quot;??_);_(@_)"/>
    <numFmt numFmtId="168" formatCode="0.0"/>
    <numFmt numFmtId="169" formatCode="dd\/mm\/yyyy"/>
  </numFmts>
  <fonts count="38"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sz val="8"/>
      <color theme="1"/>
      <name val="Calibri"/>
      <family val="2"/>
      <charset val="163"/>
      <scheme val="minor"/>
    </font>
    <font>
      <sz val="12"/>
      <color theme="1"/>
      <name val="Times New Roman"/>
      <family val="1"/>
      <charset val="163"/>
    </font>
    <font>
      <b/>
      <sz val="12"/>
      <color theme="1"/>
      <name val="Times New Roman"/>
      <family val="1"/>
      <charset val="163"/>
    </font>
    <font>
      <sz val="13"/>
      <color theme="1"/>
      <name val="Calibri Light"/>
      <family val="1"/>
      <scheme val="major"/>
    </font>
    <font>
      <sz val="12"/>
      <name val="Times New Roman"/>
      <family val="1"/>
    </font>
    <font>
      <b/>
      <sz val="12"/>
      <name val="Times New Roman"/>
      <family val="1"/>
    </font>
    <font>
      <sz val="11"/>
      <name val="Calibri"/>
      <family val="2"/>
      <scheme val="minor"/>
    </font>
    <font>
      <sz val="13"/>
      <name val="Times New Roman"/>
      <family val="1"/>
    </font>
    <font>
      <b/>
      <sz val="12"/>
      <color rgb="FFFF0000"/>
      <name val="Times New Roman"/>
      <family val="1"/>
      <charset val="163"/>
    </font>
    <font>
      <sz val="12"/>
      <color rgb="FFFF0000"/>
      <name val="Times New Roman"/>
      <family val="1"/>
      <charset val="163"/>
    </font>
    <font>
      <sz val="8"/>
      <color rgb="FFFF0000"/>
      <name val="Calibri"/>
      <family val="2"/>
      <charset val="163"/>
      <scheme val="minor"/>
    </font>
    <font>
      <sz val="13"/>
      <color rgb="FFFF0000"/>
      <name val="Calibri Light"/>
      <family val="1"/>
      <scheme val="major"/>
    </font>
    <font>
      <sz val="14"/>
      <name val="Times New Roman"/>
      <family val="1"/>
    </font>
    <font>
      <sz val="11"/>
      <color theme="1"/>
      <name val="Calibri"/>
      <family val="2"/>
      <charset val="163"/>
      <scheme val="minor"/>
    </font>
    <font>
      <sz val="13"/>
      <name val="Calibri"/>
      <family val="2"/>
      <scheme val="minor"/>
    </font>
    <font>
      <b/>
      <sz val="14"/>
      <name val="Times New Roman"/>
      <family val="1"/>
    </font>
    <font>
      <sz val="12"/>
      <name val="Calibri"/>
      <family val="2"/>
      <scheme val="minor"/>
    </font>
    <font>
      <i/>
      <sz val="14"/>
      <name val="Times New Roman"/>
      <family val="1"/>
    </font>
    <font>
      <sz val="10"/>
      <name val="Calibri"/>
      <family val="2"/>
      <scheme val="minor"/>
    </font>
    <font>
      <b/>
      <sz val="11"/>
      <name val="Calibri"/>
      <family val="2"/>
      <scheme val="minor"/>
    </font>
    <font>
      <b/>
      <sz val="12"/>
      <name val="Calibri"/>
      <family val="2"/>
      <scheme val="minor"/>
    </font>
    <font>
      <i/>
      <sz val="10"/>
      <name val="Calibri"/>
      <family val="2"/>
      <scheme val="minor"/>
    </font>
    <font>
      <sz val="10"/>
      <name val="Times New Roman"/>
      <family val="1"/>
    </font>
    <font>
      <b/>
      <sz val="11"/>
      <name val="Times New Roman"/>
      <family val="1"/>
    </font>
    <font>
      <sz val="9"/>
      <name val="Times New Roman"/>
      <family val="1"/>
    </font>
    <font>
      <i/>
      <sz val="11"/>
      <name val="Times New Roman"/>
      <family val="1"/>
    </font>
    <font>
      <b/>
      <i/>
      <sz val="11"/>
      <name val="Times New Roman"/>
      <family val="1"/>
    </font>
    <font>
      <i/>
      <sz val="11"/>
      <name val="Calibri"/>
      <family val="2"/>
      <scheme val="minor"/>
    </font>
    <font>
      <sz val="11"/>
      <name val="Times New Roman"/>
      <family val="1"/>
    </font>
    <font>
      <sz val="11"/>
      <name val="Times New Roman"/>
      <family val="1"/>
      <charset val="163"/>
    </font>
    <font>
      <sz val="14"/>
      <name val="Calibri"/>
      <family val="2"/>
      <scheme val="minor"/>
    </font>
    <font>
      <b/>
      <sz val="14"/>
      <name val="Calibri"/>
      <family val="2"/>
      <scheme val="minor"/>
    </font>
    <font>
      <b/>
      <sz val="13"/>
      <name val="Times New Roman"/>
      <family val="1"/>
    </font>
    <font>
      <b/>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s>
  <cellStyleXfs count="4">
    <xf numFmtId="0" fontId="0" fillId="0" borderId="0"/>
    <xf numFmtId="43" fontId="1" fillId="0" borderId="0" applyFont="0" applyFill="0" applyBorder="0" applyAlignment="0" applyProtection="0"/>
    <xf numFmtId="0" fontId="4" fillId="0" borderId="0"/>
    <xf numFmtId="0" fontId="17" fillId="0" borderId="0"/>
  </cellStyleXfs>
  <cellXfs count="256">
    <xf numFmtId="0" fontId="0" fillId="0" borderId="0" xfId="0"/>
    <xf numFmtId="0" fontId="4" fillId="0" borderId="0" xfId="2"/>
    <xf numFmtId="14" fontId="5"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0" fontId="4" fillId="0" borderId="1" xfId="2" applyBorder="1"/>
    <xf numFmtId="0" fontId="4" fillId="3" borderId="0" xfId="2" applyFill="1"/>
    <xf numFmtId="0" fontId="5" fillId="3" borderId="1" xfId="2" applyFont="1" applyFill="1" applyBorder="1" applyAlignment="1">
      <alignment horizontal="center" vertical="center" wrapText="1"/>
    </xf>
    <xf numFmtId="0" fontId="4" fillId="0" borderId="0" xfId="2" applyAlignment="1">
      <alignment horizontal="center"/>
    </xf>
    <xf numFmtId="1" fontId="12" fillId="2" borderId="1" xfId="2" applyNumberFormat="1" applyFont="1" applyFill="1" applyBorder="1" applyAlignment="1">
      <alignment horizontal="center" vertical="center" wrapText="1"/>
    </xf>
    <xf numFmtId="1" fontId="13" fillId="2" borderId="1" xfId="2" applyNumberFormat="1" applyFont="1" applyFill="1" applyBorder="1" applyAlignment="1">
      <alignment horizontal="center" vertical="center"/>
    </xf>
    <xf numFmtId="1" fontId="12" fillId="2" borderId="12" xfId="2" applyNumberFormat="1" applyFont="1" applyFill="1" applyBorder="1" applyAlignment="1">
      <alignment horizontal="center" vertical="center" wrapText="1"/>
    </xf>
    <xf numFmtId="1" fontId="13" fillId="2" borderId="1" xfId="2" applyNumberFormat="1" applyFont="1" applyFill="1" applyBorder="1" applyAlignment="1">
      <alignment horizontal="center" vertical="center" wrapText="1"/>
    </xf>
    <xf numFmtId="1" fontId="14" fillId="2" borderId="0" xfId="2" applyNumberFormat="1" applyFont="1" applyFill="1"/>
    <xf numFmtId="0" fontId="7" fillId="0" borderId="11" xfId="2" applyFont="1" applyBorder="1" applyAlignment="1">
      <alignment vertical="top"/>
    </xf>
    <xf numFmtId="0" fontId="7" fillId="0" borderId="10" xfId="2" applyFont="1" applyBorder="1" applyAlignment="1">
      <alignment vertical="top"/>
    </xf>
    <xf numFmtId="0" fontId="7" fillId="0" borderId="9" xfId="2" applyFont="1" applyBorder="1" applyAlignment="1">
      <alignment vertical="top"/>
    </xf>
    <xf numFmtId="0" fontId="7" fillId="0" borderId="2" xfId="2" applyFont="1" applyBorder="1" applyAlignment="1">
      <alignment vertical="top"/>
    </xf>
    <xf numFmtId="0" fontId="7" fillId="0" borderId="0" xfId="2" applyFont="1" applyAlignment="1">
      <alignment vertical="top"/>
    </xf>
    <xf numFmtId="0" fontId="7" fillId="0" borderId="8" xfId="2" applyFont="1" applyBorder="1" applyAlignment="1">
      <alignment vertical="top"/>
    </xf>
    <xf numFmtId="0" fontId="7" fillId="0" borderId="7" xfId="2" applyFont="1" applyBorder="1" applyAlignment="1">
      <alignment vertical="top"/>
    </xf>
    <xf numFmtId="0" fontId="7" fillId="0" borderId="6" xfId="2" applyFont="1" applyBorder="1" applyAlignment="1">
      <alignment vertical="top"/>
    </xf>
    <xf numFmtId="0" fontId="7" fillId="0" borderId="5" xfId="2" applyFont="1" applyBorder="1" applyAlignment="1">
      <alignment vertical="top"/>
    </xf>
    <xf numFmtId="1" fontId="14" fillId="2" borderId="0" xfId="2" applyNumberFormat="1" applyFont="1" applyFill="1" applyAlignment="1">
      <alignment horizontal="center"/>
    </xf>
    <xf numFmtId="1" fontId="15" fillId="2" borderId="10" xfId="2" applyNumberFormat="1" applyFont="1" applyFill="1" applyBorder="1" applyAlignment="1">
      <alignment vertical="top"/>
    </xf>
    <xf numFmtId="1" fontId="15" fillId="2" borderId="0" xfId="2" applyNumberFormat="1" applyFont="1" applyFill="1" applyAlignment="1">
      <alignment vertical="top"/>
    </xf>
    <xf numFmtId="1" fontId="15" fillId="2" borderId="6" xfId="2" applyNumberFormat="1" applyFont="1" applyFill="1" applyBorder="1" applyAlignment="1">
      <alignment vertical="top"/>
    </xf>
    <xf numFmtId="14" fontId="6" fillId="0" borderId="1" xfId="2" applyNumberFormat="1" applyFont="1" applyBorder="1" applyAlignment="1">
      <alignment horizontal="center" vertical="center" wrapText="1"/>
    </xf>
    <xf numFmtId="14" fontId="5" fillId="0" borderId="1" xfId="2" applyNumberFormat="1" applyFont="1" applyBorder="1" applyAlignment="1">
      <alignment horizontal="center" vertical="center" wrapText="1"/>
    </xf>
    <xf numFmtId="14" fontId="4" fillId="0" borderId="0" xfId="2" applyNumberFormat="1"/>
    <xf numFmtId="14" fontId="4" fillId="0" borderId="0" xfId="2" applyNumberFormat="1" applyAlignment="1">
      <alignment horizontal="center"/>
    </xf>
    <xf numFmtId="14" fontId="4" fillId="3" borderId="0" xfId="2" applyNumberFormat="1" applyFill="1"/>
    <xf numFmtId="14" fontId="7" fillId="0" borderId="10" xfId="2" applyNumberFormat="1" applyFont="1" applyBorder="1" applyAlignment="1">
      <alignment vertical="top"/>
    </xf>
    <xf numFmtId="14" fontId="7" fillId="0" borderId="0" xfId="2" applyNumberFormat="1" applyFont="1" applyAlignment="1">
      <alignment vertical="top"/>
    </xf>
    <xf numFmtId="14" fontId="7" fillId="0" borderId="6" xfId="2" applyNumberFormat="1" applyFont="1" applyBorder="1" applyAlignment="1">
      <alignment vertical="top"/>
    </xf>
    <xf numFmtId="1" fontId="14" fillId="2" borderId="1" xfId="2" applyNumberFormat="1" applyFont="1" applyFill="1" applyBorder="1"/>
    <xf numFmtId="14" fontId="2" fillId="0" borderId="1" xfId="2" applyNumberFormat="1" applyFont="1" applyBorder="1" applyAlignment="1">
      <alignment horizontal="center" vertical="center" wrapText="1"/>
    </xf>
    <xf numFmtId="14" fontId="3" fillId="0" borderId="1" xfId="2" applyNumberFormat="1" applyFont="1" applyBorder="1" applyAlignment="1">
      <alignment horizontal="center" vertical="center"/>
    </xf>
    <xf numFmtId="14" fontId="3" fillId="3" borderId="1" xfId="2" applyNumberFormat="1" applyFont="1" applyFill="1" applyBorder="1" applyAlignment="1">
      <alignment horizontal="center" vertical="center"/>
    </xf>
    <xf numFmtId="14" fontId="3" fillId="0" borderId="1" xfId="2" applyNumberFormat="1" applyFont="1" applyBorder="1" applyAlignment="1">
      <alignment horizontal="center" vertical="center" wrapText="1"/>
    </xf>
    <xf numFmtId="14" fontId="3" fillId="0" borderId="1" xfId="2" applyNumberFormat="1" applyFont="1" applyBorder="1" applyAlignment="1">
      <alignment horizontal="center"/>
    </xf>
    <xf numFmtId="14" fontId="3" fillId="0" borderId="0" xfId="2" applyNumberFormat="1" applyFont="1" applyAlignment="1">
      <alignment horizontal="center"/>
    </xf>
    <xf numFmtId="0" fontId="10" fillId="0" borderId="0" xfId="0" applyFont="1" applyFill="1" applyAlignment="1">
      <alignment vertical="center" wrapText="1"/>
    </xf>
    <xf numFmtId="0" fontId="20" fillId="0" borderId="0" xfId="0" applyFont="1" applyFill="1" applyAlignment="1">
      <alignment horizontal="center" vertical="center" wrapText="1"/>
    </xf>
    <xf numFmtId="0" fontId="8" fillId="0" borderId="0" xfId="0" applyFont="1" applyFill="1" applyAlignment="1">
      <alignment horizontal="center" vertical="center" wrapText="1"/>
    </xf>
    <xf numFmtId="165" fontId="8" fillId="0" borderId="0" xfId="1" applyNumberFormat="1" applyFont="1" applyFill="1" applyAlignment="1">
      <alignment horizontal="center" vertical="center" wrapText="1"/>
    </xf>
    <xf numFmtId="1" fontId="8" fillId="0" borderId="0" xfId="1" applyNumberFormat="1" applyFont="1" applyFill="1" applyAlignment="1">
      <alignment horizontal="center" vertical="center" wrapText="1"/>
    </xf>
    <xf numFmtId="165" fontId="20" fillId="0" borderId="0" xfId="1" applyNumberFormat="1" applyFont="1" applyFill="1" applyAlignment="1">
      <alignment horizontal="center" vertical="center" wrapText="1"/>
    </xf>
    <xf numFmtId="1" fontId="20" fillId="0" borderId="0" xfId="1" applyNumberFormat="1" applyFont="1" applyFill="1" applyAlignment="1">
      <alignment horizontal="center" vertical="center" wrapText="1"/>
    </xf>
    <xf numFmtId="0" fontId="22" fillId="0" borderId="0" xfId="0" applyFont="1" applyFill="1" applyAlignment="1">
      <alignment vertical="center" wrapText="1"/>
    </xf>
    <xf numFmtId="0" fontId="25" fillId="0" borderId="0" xfId="0" applyFont="1" applyFill="1" applyAlignment="1">
      <alignment vertical="center" wrapText="1"/>
    </xf>
    <xf numFmtId="0" fontId="10" fillId="0" borderId="0" xfId="0" applyFont="1" applyFill="1" applyAlignment="1">
      <alignment horizontal="center" vertical="center" wrapText="1"/>
    </xf>
    <xf numFmtId="0" fontId="23" fillId="0" borderId="0" xfId="0" applyFont="1" applyFill="1" applyAlignment="1">
      <alignment vertical="center" wrapText="1"/>
    </xf>
    <xf numFmtId="43" fontId="20" fillId="0" borderId="0" xfId="1" applyFont="1" applyFill="1" applyAlignment="1">
      <alignment horizontal="center" vertical="center" wrapText="1"/>
    </xf>
    <xf numFmtId="0" fontId="19" fillId="0" borderId="0" xfId="0" applyFont="1" applyFill="1" applyBorder="1" applyAlignment="1">
      <alignment vertical="center"/>
    </xf>
    <xf numFmtId="0" fontId="19" fillId="0" borderId="0" xfId="0" applyFont="1" applyFill="1" applyBorder="1" applyAlignment="1">
      <alignment vertical="center" wrapText="1"/>
    </xf>
    <xf numFmtId="165" fontId="24" fillId="0" borderId="0" xfId="1" applyNumberFormat="1" applyFont="1" applyFill="1" applyAlignment="1">
      <alignment horizontal="center" vertical="center" wrapText="1"/>
    </xf>
    <xf numFmtId="165" fontId="19" fillId="0" borderId="0" xfId="1" applyNumberFormat="1" applyFont="1" applyFill="1" applyAlignment="1">
      <alignment horizontal="center" vertical="center" wrapText="1"/>
    </xf>
    <xf numFmtId="165" fontId="27" fillId="3" borderId="1" xfId="1" applyNumberFormat="1" applyFont="1" applyFill="1" applyBorder="1" applyAlignment="1">
      <alignment horizontal="center" vertical="center" wrapText="1"/>
    </xf>
    <xf numFmtId="14" fontId="20" fillId="0" borderId="0" xfId="0" applyNumberFormat="1" applyFont="1" applyFill="1" applyAlignment="1">
      <alignment horizontal="center" vertical="center" wrapText="1"/>
    </xf>
    <xf numFmtId="14" fontId="8" fillId="0" borderId="0" xfId="0" applyNumberFormat="1" applyFont="1" applyFill="1" applyAlignment="1">
      <alignment horizontal="center" vertical="center" wrapText="1"/>
    </xf>
    <xf numFmtId="14" fontId="22" fillId="0" borderId="0" xfId="0" applyNumberFormat="1" applyFont="1" applyFill="1" applyAlignment="1">
      <alignment horizontal="center" vertical="center" wrapText="1"/>
    </xf>
    <xf numFmtId="168" fontId="9" fillId="0" borderId="0" xfId="0" applyNumberFormat="1" applyFont="1" applyFill="1" applyAlignment="1">
      <alignment horizontal="center" vertical="center" wrapText="1"/>
    </xf>
    <xf numFmtId="166" fontId="9" fillId="0" borderId="0" xfId="1" applyNumberFormat="1" applyFont="1" applyFill="1" applyAlignment="1">
      <alignment horizontal="center" vertical="center" wrapText="1"/>
    </xf>
    <xf numFmtId="0" fontId="11" fillId="0" borderId="0" xfId="0" applyFont="1" applyFill="1" applyAlignment="1">
      <alignment vertical="center" wrapText="1"/>
    </xf>
    <xf numFmtId="14" fontId="26" fillId="0" borderId="0" xfId="0" applyNumberFormat="1" applyFont="1" applyFill="1" applyAlignment="1">
      <alignment horizontal="center" vertical="center" wrapText="1"/>
    </xf>
    <xf numFmtId="0" fontId="26" fillId="0" borderId="0" xfId="0" applyFont="1" applyFill="1" applyAlignment="1">
      <alignment horizontal="center" vertical="center" wrapText="1"/>
    </xf>
    <xf numFmtId="9" fontId="8" fillId="0" borderId="0" xfId="0" applyNumberFormat="1" applyFont="1" applyFill="1" applyAlignment="1">
      <alignment horizontal="center" vertical="center" wrapText="1"/>
    </xf>
    <xf numFmtId="168" fontId="8" fillId="0" borderId="0" xfId="0" applyNumberFormat="1" applyFont="1" applyFill="1" applyAlignment="1">
      <alignment horizontal="center" vertical="center" wrapText="1"/>
    </xf>
    <xf numFmtId="166" fontId="8" fillId="0" borderId="0" xfId="1" applyNumberFormat="1" applyFont="1" applyFill="1" applyAlignment="1">
      <alignment horizontal="center" vertical="center" wrapText="1"/>
    </xf>
    <xf numFmtId="14" fontId="9" fillId="0" borderId="0" xfId="1" applyNumberFormat="1" applyFont="1" applyFill="1" applyAlignment="1">
      <alignment horizontal="center" vertical="center" wrapText="1"/>
    </xf>
    <xf numFmtId="14" fontId="26" fillId="0" borderId="0" xfId="1" applyNumberFormat="1" applyFont="1" applyFill="1" applyAlignment="1">
      <alignment horizontal="center" vertical="center" wrapText="1"/>
    </xf>
    <xf numFmtId="9" fontId="9" fillId="0" borderId="0" xfId="0" applyNumberFormat="1" applyFont="1" applyFill="1" applyAlignment="1">
      <alignment horizontal="center" vertical="center" wrapText="1"/>
    </xf>
    <xf numFmtId="0" fontId="18" fillId="0" borderId="0" xfId="0" applyFont="1" applyFill="1" applyAlignment="1">
      <alignment vertical="center" wrapText="1"/>
    </xf>
    <xf numFmtId="0" fontId="22" fillId="0" borderId="0" xfId="0" applyFont="1" applyFill="1" applyAlignment="1">
      <alignment horizontal="center" vertical="center" wrapText="1"/>
    </xf>
    <xf numFmtId="9" fontId="20" fillId="0" borderId="0" xfId="0" applyNumberFormat="1" applyFont="1" applyFill="1" applyAlignment="1">
      <alignment horizontal="center" vertical="center" wrapText="1"/>
    </xf>
    <xf numFmtId="168" fontId="20" fillId="0" borderId="0" xfId="0" applyNumberFormat="1" applyFont="1" applyFill="1" applyAlignment="1">
      <alignment horizontal="center" vertical="center" wrapText="1"/>
    </xf>
    <xf numFmtId="166" fontId="20" fillId="0" borderId="0" xfId="1" applyNumberFormat="1" applyFont="1" applyFill="1" applyAlignment="1">
      <alignment horizontal="center" vertical="center" wrapText="1"/>
    </xf>
    <xf numFmtId="14" fontId="24" fillId="0" borderId="0" xfId="1" applyNumberFormat="1" applyFont="1" applyFill="1" applyAlignment="1">
      <alignment horizontal="center" vertical="center" wrapText="1"/>
    </xf>
    <xf numFmtId="14" fontId="22" fillId="0" borderId="0" xfId="1" applyNumberFormat="1" applyFont="1" applyFill="1" applyAlignment="1">
      <alignment horizontal="center" vertical="center" wrapText="1"/>
    </xf>
    <xf numFmtId="0" fontId="28" fillId="0" borderId="0" xfId="0" applyFont="1" applyFill="1" applyAlignment="1">
      <alignment horizontal="center" vertical="center" wrapText="1"/>
    </xf>
    <xf numFmtId="0" fontId="9" fillId="0" borderId="0" xfId="0" applyFont="1" applyFill="1" applyAlignment="1">
      <alignment horizontal="center" vertical="center" wrapText="1"/>
    </xf>
    <xf numFmtId="0" fontId="16" fillId="0" borderId="0" xfId="0" applyFont="1" applyFill="1" applyAlignment="1">
      <alignment horizontal="center" vertical="center" wrapText="1"/>
    </xf>
    <xf numFmtId="164" fontId="8" fillId="0" borderId="0" xfId="1" applyNumberFormat="1" applyFont="1" applyFill="1" applyAlignment="1">
      <alignment horizontal="center" vertical="center" wrapText="1"/>
    </xf>
    <xf numFmtId="167" fontId="8" fillId="0" borderId="0" xfId="1" applyNumberFormat="1" applyFont="1" applyFill="1" applyAlignment="1">
      <alignment horizontal="center" vertical="center" wrapText="1"/>
    </xf>
    <xf numFmtId="164" fontId="20" fillId="0" borderId="0" xfId="1" applyNumberFormat="1" applyFont="1" applyFill="1" applyAlignment="1">
      <alignment horizontal="center" vertical="center" wrapText="1"/>
    </xf>
    <xf numFmtId="0" fontId="16" fillId="0" borderId="0" xfId="0" applyFont="1" applyFill="1" applyAlignment="1">
      <alignment horizontal="center" vertical="center" wrapText="1"/>
    </xf>
    <xf numFmtId="0" fontId="19" fillId="0" borderId="0" xfId="0" applyFont="1" applyFill="1" applyAlignment="1">
      <alignment horizontal="center" vertical="center" wrapText="1"/>
    </xf>
    <xf numFmtId="0" fontId="16" fillId="0" borderId="0" xfId="0" applyFont="1" applyFill="1" applyAlignment="1">
      <alignment vertical="center" wrapText="1"/>
    </xf>
    <xf numFmtId="0" fontId="19" fillId="0" borderId="0" xfId="0" applyFont="1" applyFill="1" applyAlignment="1">
      <alignment vertical="center" wrapText="1"/>
    </xf>
    <xf numFmtId="14" fontId="27" fillId="0" borderId="1" xfId="0" applyNumberFormat="1" applyFont="1" applyFill="1" applyBorder="1" applyAlignment="1">
      <alignment horizontal="center" vertical="center" wrapText="1"/>
    </xf>
    <xf numFmtId="165" fontId="27" fillId="0" borderId="1" xfId="1"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14" fontId="29" fillId="0" borderId="4" xfId="0" applyNumberFormat="1" applyFont="1" applyFill="1" applyBorder="1" applyAlignment="1">
      <alignment horizontal="center" vertical="center" wrapText="1"/>
    </xf>
    <xf numFmtId="14" fontId="29" fillId="0" borderId="1" xfId="0" quotePrefix="1"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9" fontId="29" fillId="0" borderId="1" xfId="0" quotePrefix="1" applyNumberFormat="1" applyFont="1" applyFill="1" applyBorder="1" applyAlignment="1">
      <alignment horizontal="center" vertical="center" wrapText="1"/>
    </xf>
    <xf numFmtId="168" fontId="29" fillId="0" borderId="1" xfId="0" quotePrefix="1" applyNumberFormat="1" applyFont="1" applyFill="1" applyBorder="1" applyAlignment="1">
      <alignment horizontal="center" vertical="center" wrapText="1"/>
    </xf>
    <xf numFmtId="166" fontId="29" fillId="0" borderId="1" xfId="1" quotePrefix="1" applyNumberFormat="1" applyFont="1" applyFill="1" applyBorder="1" applyAlignment="1">
      <alignment horizontal="center" vertical="center" wrapText="1"/>
    </xf>
    <xf numFmtId="165" fontId="29" fillId="0" borderId="1" xfId="1" quotePrefix="1" applyNumberFormat="1" applyFont="1" applyFill="1" applyBorder="1" applyAlignment="1">
      <alignment horizontal="center" vertical="center" wrapText="1"/>
    </xf>
    <xf numFmtId="14" fontId="30" fillId="0" borderId="1" xfId="0" quotePrefix="1" applyNumberFormat="1" applyFont="1" applyFill="1" applyBorder="1" applyAlignment="1">
      <alignment horizontal="center" vertical="center" wrapText="1"/>
    </xf>
    <xf numFmtId="14" fontId="29" fillId="0" borderId="4" xfId="0" quotePrefix="1" applyNumberFormat="1" applyFont="1" applyFill="1" applyBorder="1" applyAlignment="1">
      <alignment horizontal="center" vertical="center" wrapText="1"/>
    </xf>
    <xf numFmtId="1" fontId="29" fillId="0" borderId="4" xfId="0" quotePrefix="1" applyNumberFormat="1" applyFont="1" applyFill="1" applyBorder="1" applyAlignment="1">
      <alignment horizontal="center" vertical="center" wrapText="1"/>
    </xf>
    <xf numFmtId="166" fontId="29" fillId="0" borderId="1" xfId="0" applyNumberFormat="1" applyFont="1" applyFill="1" applyBorder="1" applyAlignment="1">
      <alignment horizontal="center" vertical="center" wrapText="1"/>
    </xf>
    <xf numFmtId="165" fontId="29" fillId="0" borderId="1" xfId="1" applyNumberFormat="1" applyFont="1" applyFill="1" applyBorder="1" applyAlignment="1">
      <alignment horizontal="center" vertical="center" wrapText="1"/>
    </xf>
    <xf numFmtId="165" fontId="31" fillId="0" borderId="1" xfId="1" quotePrefix="1" applyNumberFormat="1" applyFont="1" applyFill="1" applyBorder="1" applyAlignment="1">
      <alignment horizontal="center" vertical="center" wrapText="1"/>
    </xf>
    <xf numFmtId="43" fontId="29" fillId="0" borderId="1" xfId="1" applyFont="1" applyFill="1" applyBorder="1" applyAlignment="1">
      <alignment horizontal="center" vertical="center" wrapText="1"/>
    </xf>
    <xf numFmtId="165" fontId="29" fillId="0" borderId="4" xfId="1" quotePrefix="1" applyNumberFormat="1" applyFont="1" applyFill="1" applyBorder="1" applyAlignment="1">
      <alignment horizontal="center" vertical="center" wrapText="1"/>
    </xf>
    <xf numFmtId="0" fontId="29" fillId="0" borderId="4" xfId="0" quotePrefix="1"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1" xfId="0" applyFont="1" applyFill="1" applyBorder="1" applyAlignment="1">
      <alignment vertical="center"/>
    </xf>
    <xf numFmtId="14" fontId="32" fillId="0" borderId="1" xfId="0" applyNumberFormat="1"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168" fontId="27" fillId="0" borderId="1" xfId="0" applyNumberFormat="1" applyFont="1" applyFill="1" applyBorder="1" applyAlignment="1">
      <alignment horizontal="center" vertical="center" wrapText="1"/>
    </xf>
    <xf numFmtId="166" fontId="27" fillId="0" borderId="1" xfId="1" applyNumberFormat="1" applyFont="1" applyFill="1" applyBorder="1" applyAlignment="1">
      <alignment horizontal="center" vertical="center" wrapText="1"/>
    </xf>
    <xf numFmtId="165" fontId="32" fillId="0" borderId="1" xfId="1" applyNumberFormat="1" applyFont="1" applyFill="1" applyBorder="1" applyAlignment="1">
      <alignment horizontal="center" vertical="center" wrapText="1"/>
    </xf>
    <xf numFmtId="14" fontId="27" fillId="0" borderId="1" xfId="1" applyNumberFormat="1" applyFont="1" applyFill="1" applyBorder="1" applyAlignment="1">
      <alignment horizontal="center" vertical="center" wrapText="1"/>
    </xf>
    <xf numFmtId="14" fontId="32" fillId="0" borderId="1" xfId="1" applyNumberFormat="1" applyFont="1" applyFill="1" applyBorder="1" applyAlignment="1">
      <alignment horizontal="center" vertical="center" wrapText="1"/>
    </xf>
    <xf numFmtId="1" fontId="32" fillId="0" borderId="1" xfId="1" applyNumberFormat="1" applyFont="1" applyFill="1" applyBorder="1" applyAlignment="1">
      <alignment horizontal="center" vertical="center" wrapText="1"/>
    </xf>
    <xf numFmtId="1" fontId="32" fillId="0" borderId="1" xfId="0" applyNumberFormat="1" applyFont="1" applyFill="1" applyBorder="1" applyAlignment="1">
      <alignment horizontal="center" vertical="center" wrapText="1"/>
    </xf>
    <xf numFmtId="166" fontId="27" fillId="0" borderId="1" xfId="0" applyNumberFormat="1" applyFont="1" applyFill="1" applyBorder="1" applyAlignment="1">
      <alignment horizontal="center" vertical="center" wrapText="1"/>
    </xf>
    <xf numFmtId="166" fontId="32" fillId="0" borderId="1" xfId="0" applyNumberFormat="1" applyFont="1" applyFill="1" applyBorder="1" applyAlignment="1">
      <alignment horizontal="center" vertical="center"/>
    </xf>
    <xf numFmtId="165" fontId="23" fillId="0" borderId="1" xfId="1"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14" fontId="32" fillId="0" borderId="1" xfId="0" quotePrefix="1" applyNumberFormat="1"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168" fontId="32" fillId="0" borderId="1" xfId="0" applyNumberFormat="1" applyFont="1" applyFill="1" applyBorder="1" applyAlignment="1">
      <alignment horizontal="center" vertical="center" wrapText="1"/>
    </xf>
    <xf numFmtId="166" fontId="32" fillId="0" borderId="1" xfId="1" applyNumberFormat="1" applyFont="1" applyFill="1" applyBorder="1" applyAlignment="1">
      <alignment horizontal="center" vertical="center" wrapText="1"/>
    </xf>
    <xf numFmtId="14" fontId="32" fillId="0" borderId="1" xfId="1" quotePrefix="1" applyNumberFormat="1" applyFont="1" applyFill="1" applyBorder="1" applyAlignment="1">
      <alignment horizontal="center" vertical="center" wrapText="1"/>
    </xf>
    <xf numFmtId="164" fontId="32" fillId="0" borderId="1" xfId="1" applyNumberFormat="1" applyFont="1" applyFill="1" applyBorder="1" applyAlignment="1">
      <alignment horizontal="center" vertical="center" wrapText="1"/>
    </xf>
    <xf numFmtId="14" fontId="27" fillId="0" borderId="1" xfId="0" quotePrefix="1" applyNumberFormat="1" applyFont="1" applyFill="1" applyBorder="1" applyAlignment="1">
      <alignment horizontal="center" vertical="center" wrapText="1"/>
    </xf>
    <xf numFmtId="1" fontId="27" fillId="0" borderId="1" xfId="1"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43" fontId="23" fillId="0" borderId="1" xfId="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 xfId="0" applyFont="1" applyFill="1" applyBorder="1" applyAlignment="1">
      <alignment horizontal="left" vertical="center"/>
    </xf>
    <xf numFmtId="14" fontId="27" fillId="3" borderId="1" xfId="0" applyNumberFormat="1" applyFont="1" applyFill="1" applyBorder="1" applyAlignment="1">
      <alignment horizontal="center" vertical="center" wrapText="1"/>
    </xf>
    <xf numFmtId="9" fontId="27" fillId="3" borderId="1" xfId="0" applyNumberFormat="1" applyFont="1" applyFill="1" applyBorder="1" applyAlignment="1">
      <alignment horizontal="center" vertical="center" wrapText="1"/>
    </xf>
    <xf numFmtId="168" fontId="27" fillId="3" borderId="1" xfId="0" applyNumberFormat="1" applyFont="1" applyFill="1" applyBorder="1" applyAlignment="1">
      <alignment horizontal="center" vertical="center" wrapText="1"/>
    </xf>
    <xf numFmtId="166" fontId="27" fillId="3" borderId="1" xfId="1" applyNumberFormat="1" applyFont="1" applyFill="1" applyBorder="1" applyAlignment="1">
      <alignment horizontal="center" vertical="center" wrapText="1"/>
    </xf>
    <xf numFmtId="165" fontId="32" fillId="3" borderId="1" xfId="1" applyNumberFormat="1" applyFont="1" applyFill="1" applyBorder="1" applyAlignment="1">
      <alignment horizontal="center" vertical="center" wrapText="1"/>
    </xf>
    <xf numFmtId="14" fontId="27" fillId="3" borderId="1" xfId="1" applyNumberFormat="1" applyFont="1" applyFill="1" applyBorder="1" applyAlignment="1">
      <alignment horizontal="center" vertical="center" wrapText="1"/>
    </xf>
    <xf numFmtId="1" fontId="27" fillId="3" borderId="1" xfId="1" applyNumberFormat="1" applyFont="1" applyFill="1" applyBorder="1" applyAlignment="1">
      <alignment horizontal="center" vertical="center" wrapText="1"/>
    </xf>
    <xf numFmtId="1" fontId="32" fillId="3" borderId="1" xfId="0" applyNumberFormat="1" applyFont="1" applyFill="1" applyBorder="1" applyAlignment="1">
      <alignment horizontal="center" vertical="center" wrapText="1"/>
    </xf>
    <xf numFmtId="164" fontId="32" fillId="3" borderId="1" xfId="1" applyNumberFormat="1" applyFont="1" applyFill="1" applyBorder="1" applyAlignment="1">
      <alignment horizontal="center" vertical="center" wrapText="1"/>
    </xf>
    <xf numFmtId="166" fontId="27" fillId="3" borderId="1" xfId="0" applyNumberFormat="1" applyFont="1" applyFill="1" applyBorder="1" applyAlignment="1">
      <alignment horizontal="center" vertical="center"/>
    </xf>
    <xf numFmtId="166" fontId="27" fillId="0" borderId="1" xfId="0" applyNumberFormat="1" applyFont="1" applyFill="1" applyBorder="1" applyAlignment="1">
      <alignment horizontal="center" vertical="center"/>
    </xf>
    <xf numFmtId="0" fontId="32" fillId="0" borderId="1" xfId="0" applyFont="1" applyFill="1" applyBorder="1" applyAlignment="1">
      <alignment vertical="center" wrapText="1"/>
    </xf>
    <xf numFmtId="0" fontId="33" fillId="0" borderId="1" xfId="0" applyFont="1" applyFill="1" applyBorder="1" applyAlignment="1">
      <alignment horizontal="center" vertical="center" wrapText="1"/>
    </xf>
    <xf numFmtId="0" fontId="32" fillId="0" borderId="1" xfId="0" applyFont="1" applyFill="1" applyBorder="1" applyAlignment="1">
      <alignment horizontal="left" vertical="center"/>
    </xf>
    <xf numFmtId="164" fontId="27" fillId="0" borderId="1" xfId="1" applyNumberFormat="1" applyFont="1" applyFill="1" applyBorder="1" applyAlignment="1">
      <alignment horizontal="center" vertical="center" wrapText="1"/>
    </xf>
    <xf numFmtId="1" fontId="27" fillId="0" borderId="1" xfId="0" applyNumberFormat="1" applyFont="1" applyFill="1" applyBorder="1" applyAlignment="1">
      <alignment horizontal="center" vertical="center" wrapText="1"/>
    </xf>
    <xf numFmtId="164" fontId="27" fillId="2" borderId="1" xfId="1" applyNumberFormat="1" applyFont="1" applyFill="1" applyBorder="1" applyAlignment="1">
      <alignment horizontal="center" vertical="center" wrapText="1"/>
    </xf>
    <xf numFmtId="164" fontId="23" fillId="0"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165" fontId="10" fillId="0" borderId="1" xfId="1" applyNumberFormat="1"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3" xfId="0" applyFont="1" applyFill="1" applyBorder="1" applyAlignment="1">
      <alignment vertical="center" wrapText="1"/>
    </xf>
    <xf numFmtId="14" fontId="32" fillId="0" borderId="3" xfId="0" applyNumberFormat="1" applyFont="1" applyFill="1" applyBorder="1" applyAlignment="1">
      <alignment horizontal="center" vertical="center" wrapText="1"/>
    </xf>
    <xf numFmtId="9" fontId="32" fillId="0" borderId="3" xfId="0" applyNumberFormat="1" applyFont="1" applyFill="1" applyBorder="1" applyAlignment="1">
      <alignment horizontal="center" vertical="center" wrapText="1"/>
    </xf>
    <xf numFmtId="168" fontId="32" fillId="0" borderId="3" xfId="0" applyNumberFormat="1" applyFont="1" applyFill="1" applyBorder="1" applyAlignment="1">
      <alignment horizontal="center" vertical="center" wrapText="1"/>
    </xf>
    <xf numFmtId="166" fontId="32" fillId="0" borderId="3" xfId="1" applyNumberFormat="1" applyFont="1" applyFill="1" applyBorder="1" applyAlignment="1">
      <alignment horizontal="center" vertical="center" wrapText="1"/>
    </xf>
    <xf numFmtId="165" fontId="32" fillId="0" borderId="3" xfId="1" applyNumberFormat="1" applyFont="1" applyFill="1" applyBorder="1" applyAlignment="1">
      <alignment horizontal="center" vertical="center" wrapText="1"/>
    </xf>
    <xf numFmtId="14" fontId="27" fillId="0" borderId="3" xfId="1" applyNumberFormat="1" applyFont="1" applyFill="1" applyBorder="1" applyAlignment="1">
      <alignment horizontal="center" vertical="center" wrapText="1"/>
    </xf>
    <xf numFmtId="14" fontId="32" fillId="0" borderId="3" xfId="1" applyNumberFormat="1" applyFont="1" applyFill="1" applyBorder="1" applyAlignment="1">
      <alignment horizontal="center" vertical="center" wrapText="1"/>
    </xf>
    <xf numFmtId="1" fontId="32" fillId="0" borderId="3" xfId="1" applyNumberFormat="1" applyFont="1" applyFill="1" applyBorder="1" applyAlignment="1">
      <alignment horizontal="center" vertical="center" wrapText="1"/>
    </xf>
    <xf numFmtId="1" fontId="32" fillId="0" borderId="3" xfId="0" applyNumberFormat="1" applyFont="1" applyFill="1" applyBorder="1" applyAlignment="1">
      <alignment horizontal="center" vertical="center" wrapText="1"/>
    </xf>
    <xf numFmtId="164" fontId="32" fillId="0" borderId="3" xfId="1" applyNumberFormat="1" applyFont="1" applyFill="1" applyBorder="1" applyAlignment="1">
      <alignment horizontal="center" vertical="center" wrapText="1"/>
    </xf>
    <xf numFmtId="165" fontId="27" fillId="0" borderId="3" xfId="1" applyNumberFormat="1" applyFont="1" applyFill="1" applyBorder="1" applyAlignment="1">
      <alignment horizontal="center" vertical="center" wrapText="1"/>
    </xf>
    <xf numFmtId="166" fontId="32" fillId="0" borderId="3" xfId="0" applyNumberFormat="1" applyFont="1" applyFill="1" applyBorder="1" applyAlignment="1">
      <alignment horizontal="center" vertical="center"/>
    </xf>
    <xf numFmtId="165" fontId="23" fillId="0" borderId="3" xfId="1" applyNumberFormat="1"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43" fontId="10" fillId="0" borderId="3" xfId="1" applyFont="1" applyFill="1" applyBorder="1" applyAlignment="1">
      <alignment horizontal="center" vertical="center" wrapText="1"/>
    </xf>
    <xf numFmtId="0" fontId="32" fillId="0" borderId="0" xfId="0" applyFont="1" applyFill="1" applyAlignment="1">
      <alignment horizontal="center" vertical="center" wrapText="1"/>
    </xf>
    <xf numFmtId="1" fontId="27" fillId="3" borderId="1" xfId="0" applyNumberFormat="1" applyFont="1" applyFill="1" applyBorder="1" applyAlignment="1">
      <alignment horizontal="center" vertical="center" wrapText="1"/>
    </xf>
    <xf numFmtId="164" fontId="27" fillId="3" borderId="1" xfId="1" applyNumberFormat="1" applyFont="1" applyFill="1" applyBorder="1" applyAlignment="1">
      <alignment horizontal="center" vertical="center" wrapText="1"/>
    </xf>
    <xf numFmtId="169" fontId="27" fillId="0" borderId="1" xfId="1" applyNumberFormat="1" applyFont="1" applyFill="1" applyBorder="1" applyAlignment="1">
      <alignment horizontal="center" vertical="center" wrapText="1"/>
    </xf>
    <xf numFmtId="169" fontId="27" fillId="3" borderId="1" xfId="1" applyNumberFormat="1" applyFont="1" applyFill="1" applyBorder="1" applyAlignment="1">
      <alignment horizontal="center" vertical="center" wrapText="1"/>
    </xf>
    <xf numFmtId="169" fontId="32" fillId="0" borderId="1" xfId="0" quotePrefix="1" applyNumberFormat="1" applyFont="1" applyFill="1" applyBorder="1" applyAlignment="1">
      <alignment horizontal="center" vertical="center" wrapText="1"/>
    </xf>
    <xf numFmtId="169" fontId="27" fillId="0" borderId="1" xfId="0" quotePrefix="1" applyNumberFormat="1" applyFont="1" applyFill="1" applyBorder="1" applyAlignment="1">
      <alignment horizontal="center" vertical="center" wrapText="1"/>
    </xf>
    <xf numFmtId="169" fontId="27" fillId="3" borderId="1" xfId="0" quotePrefix="1" applyNumberFormat="1" applyFont="1" applyFill="1" applyBorder="1" applyAlignment="1">
      <alignment horizontal="center" vertical="center" wrapText="1"/>
    </xf>
    <xf numFmtId="169" fontId="32" fillId="0" borderId="1" xfId="0" applyNumberFormat="1" applyFont="1" applyFill="1" applyBorder="1" applyAlignment="1">
      <alignment horizontal="center" vertical="center" wrapText="1"/>
    </xf>
    <xf numFmtId="169" fontId="32" fillId="0" borderId="1" xfId="3" applyNumberFormat="1" applyFont="1" applyFill="1" applyBorder="1" applyAlignment="1">
      <alignment horizontal="center" vertical="center" wrapText="1"/>
    </xf>
    <xf numFmtId="169" fontId="32" fillId="0" borderId="1" xfId="0" applyNumberFormat="1" applyFont="1" applyFill="1" applyBorder="1" applyAlignment="1">
      <alignment horizontal="center" vertical="center"/>
    </xf>
    <xf numFmtId="169" fontId="32" fillId="0" borderId="1" xfId="0" quotePrefix="1" applyNumberFormat="1" applyFont="1" applyFill="1" applyBorder="1" applyAlignment="1">
      <alignment horizontal="center" vertical="center"/>
    </xf>
    <xf numFmtId="169" fontId="33" fillId="0" borderId="1" xfId="0" applyNumberFormat="1" applyFont="1" applyFill="1" applyBorder="1" applyAlignment="1">
      <alignment horizontal="center" vertical="center" wrapText="1"/>
    </xf>
    <xf numFmtId="169" fontId="27" fillId="0" borderId="1" xfId="0" applyNumberFormat="1" applyFont="1" applyFill="1" applyBorder="1" applyAlignment="1">
      <alignment horizontal="center" vertical="center" wrapText="1"/>
    </xf>
    <xf numFmtId="169" fontId="32" fillId="0" borderId="1" xfId="1" applyNumberFormat="1" applyFont="1" applyFill="1" applyBorder="1" applyAlignment="1">
      <alignment horizontal="center" vertical="center" wrapText="1"/>
    </xf>
    <xf numFmtId="169" fontId="32" fillId="0" borderId="1" xfId="1" quotePrefix="1" applyNumberFormat="1" applyFont="1" applyFill="1" applyBorder="1" applyAlignment="1">
      <alignment horizontal="center" vertical="center" wrapText="1"/>
    </xf>
    <xf numFmtId="14" fontId="34" fillId="0" borderId="0" xfId="0" applyNumberFormat="1" applyFont="1" applyFill="1" applyAlignment="1">
      <alignment horizontal="center" vertical="center" wrapText="1"/>
    </xf>
    <xf numFmtId="0" fontId="34" fillId="0" borderId="0" xfId="0" applyFont="1" applyFill="1" applyAlignment="1">
      <alignment horizontal="center" vertical="center" wrapText="1"/>
    </xf>
    <xf numFmtId="168" fontId="19" fillId="0" borderId="0" xfId="0" applyNumberFormat="1" applyFont="1" applyFill="1" applyAlignment="1">
      <alignment horizontal="center" vertical="center" wrapText="1"/>
    </xf>
    <xf numFmtId="166" fontId="19" fillId="0" borderId="0" xfId="1" applyNumberFormat="1" applyFont="1" applyFill="1" applyAlignment="1">
      <alignment horizontal="center" vertical="center" wrapText="1"/>
    </xf>
    <xf numFmtId="14" fontId="19" fillId="0" borderId="0" xfId="0" applyNumberFormat="1" applyFont="1" applyFill="1" applyAlignment="1">
      <alignment horizontal="center" vertical="center" wrapText="1"/>
    </xf>
    <xf numFmtId="1" fontId="19" fillId="0" borderId="0" xfId="0" applyNumberFormat="1" applyFont="1" applyFill="1" applyAlignment="1">
      <alignment horizontal="center" vertical="center" wrapText="1"/>
    </xf>
    <xf numFmtId="165" fontId="34" fillId="0" borderId="0" xfId="1" applyNumberFormat="1" applyFont="1" applyFill="1" applyAlignment="1">
      <alignment horizontal="center" vertical="center" wrapText="1"/>
    </xf>
    <xf numFmtId="165" fontId="35" fillId="0" borderId="0" xfId="1" applyNumberFormat="1" applyFont="1" applyFill="1" applyAlignment="1">
      <alignment horizontal="center" vertical="center" wrapText="1"/>
    </xf>
    <xf numFmtId="43" fontId="34" fillId="0" borderId="0" xfId="1" applyFont="1" applyFill="1" applyAlignment="1">
      <alignment horizontal="center" vertical="center" wrapText="1"/>
    </xf>
    <xf numFmtId="0" fontId="36" fillId="3" borderId="1" xfId="0" applyFont="1" applyFill="1" applyBorder="1" applyAlignment="1">
      <alignment horizontal="center" vertical="center" wrapText="1"/>
    </xf>
    <xf numFmtId="0" fontId="36" fillId="3" borderId="1" xfId="0" applyFont="1" applyFill="1" applyBorder="1" applyAlignment="1">
      <alignment horizontal="left" vertical="center"/>
    </xf>
    <xf numFmtId="14" fontId="9" fillId="3" borderId="4" xfId="0" applyNumberFormat="1" applyFont="1" applyFill="1" applyBorder="1" applyAlignment="1">
      <alignment horizontal="center" vertical="center" wrapText="1"/>
    </xf>
    <xf numFmtId="14" fontId="37" fillId="3" borderId="1" xfId="0" applyNumberFormat="1"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9" fontId="9" fillId="3" borderId="1" xfId="0" applyNumberFormat="1" applyFont="1" applyFill="1" applyBorder="1" applyAlignment="1">
      <alignment horizontal="center" vertical="center" wrapText="1"/>
    </xf>
    <xf numFmtId="168" fontId="9" fillId="3" borderId="1" xfId="0" applyNumberFormat="1" applyFont="1" applyFill="1" applyBorder="1" applyAlignment="1">
      <alignment horizontal="center" vertical="center" wrapText="1"/>
    </xf>
    <xf numFmtId="166" fontId="9" fillId="3" borderId="1" xfId="1" applyNumberFormat="1" applyFont="1" applyFill="1" applyBorder="1" applyAlignment="1">
      <alignment horizontal="center" vertical="center" wrapText="1"/>
    </xf>
    <xf numFmtId="165" fontId="9" fillId="3" borderId="1" xfId="1"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166" fontId="9" fillId="3"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165" fontId="10" fillId="0" borderId="0" xfId="0" applyNumberFormat="1" applyFont="1" applyFill="1" applyAlignment="1">
      <alignment vertical="center" wrapText="1"/>
    </xf>
    <xf numFmtId="0" fontId="19" fillId="0" borderId="0" xfId="0" applyFont="1" applyFill="1" applyAlignment="1">
      <alignment horizontal="center" vertical="center" wrapText="1"/>
    </xf>
    <xf numFmtId="0" fontId="27" fillId="0" borderId="1" xfId="0" applyFont="1" applyFill="1" applyBorder="1" applyAlignment="1">
      <alignment horizontal="center" vertical="center" wrapText="1"/>
    </xf>
    <xf numFmtId="14" fontId="27" fillId="0" borderId="3" xfId="0" applyNumberFormat="1" applyFont="1" applyFill="1" applyBorder="1" applyAlignment="1">
      <alignment horizontal="center" vertical="center" wrapText="1"/>
    </xf>
    <xf numFmtId="14" fontId="27" fillId="0" borderId="15" xfId="0" applyNumberFormat="1" applyFont="1" applyFill="1" applyBorder="1" applyAlignment="1">
      <alignment horizontal="center" vertical="center" wrapText="1"/>
    </xf>
    <xf numFmtId="14" fontId="27" fillId="0" borderId="4" xfId="0" applyNumberFormat="1" applyFont="1" applyFill="1" applyBorder="1" applyAlignment="1">
      <alignment horizontal="center" vertical="center" wrapText="1"/>
    </xf>
    <xf numFmtId="168" fontId="27" fillId="0" borderId="1" xfId="0" applyNumberFormat="1"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4" xfId="0" applyFont="1" applyFill="1" applyBorder="1" applyAlignment="1">
      <alignment horizontal="center" vertical="center" wrapText="1"/>
    </xf>
    <xf numFmtId="14" fontId="27" fillId="0" borderId="1" xfId="0" applyNumberFormat="1"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166" fontId="27" fillId="0" borderId="1" xfId="0" applyNumberFormat="1" applyFont="1" applyFill="1" applyBorder="1" applyAlignment="1">
      <alignment horizontal="center" vertical="center" wrapText="1"/>
    </xf>
    <xf numFmtId="1" fontId="27" fillId="0" borderId="3" xfId="0" applyNumberFormat="1" applyFont="1" applyFill="1" applyBorder="1" applyAlignment="1">
      <alignment horizontal="center" vertical="center" wrapText="1"/>
    </xf>
    <xf numFmtId="1" fontId="27" fillId="0" borderId="4" xfId="0" applyNumberFormat="1" applyFont="1" applyFill="1" applyBorder="1" applyAlignment="1">
      <alignment horizontal="center" vertical="center" wrapText="1"/>
    </xf>
    <xf numFmtId="43" fontId="27" fillId="0" borderId="1" xfId="1"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2" xfId="0" applyFont="1" applyFill="1" applyBorder="1" applyAlignment="1">
      <alignment horizontal="center" vertical="center" wrapText="1"/>
    </xf>
    <xf numFmtId="165" fontId="27" fillId="0" borderId="1" xfId="1" applyNumberFormat="1" applyFont="1" applyFill="1" applyBorder="1" applyAlignment="1">
      <alignment horizontal="center" vertical="center" wrapText="1"/>
    </xf>
    <xf numFmtId="14" fontId="27" fillId="0" borderId="14" xfId="0" applyNumberFormat="1" applyFont="1" applyFill="1" applyBorder="1" applyAlignment="1">
      <alignment horizontal="center" vertical="center" wrapText="1"/>
    </xf>
    <xf numFmtId="14" fontId="27" fillId="0" borderId="12" xfId="0" applyNumberFormat="1"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2" xfId="0" applyFont="1" applyFill="1" applyBorder="1" applyAlignment="1">
      <alignment horizontal="center" vertical="center" wrapText="1"/>
    </xf>
    <xf numFmtId="165" fontId="27" fillId="0" borderId="3" xfId="1" applyNumberFormat="1" applyFont="1" applyFill="1" applyBorder="1" applyAlignment="1">
      <alignment horizontal="center" vertical="center" wrapText="1"/>
    </xf>
    <xf numFmtId="165" fontId="27" fillId="0" borderId="15" xfId="1" applyNumberFormat="1" applyFont="1" applyFill="1" applyBorder="1" applyAlignment="1">
      <alignment horizontal="center" vertical="center" wrapText="1"/>
    </xf>
    <xf numFmtId="165" fontId="27" fillId="0" borderId="4" xfId="1" applyNumberFormat="1" applyFont="1" applyFill="1" applyBorder="1" applyAlignment="1">
      <alignment horizontal="center" vertical="center" wrapText="1"/>
    </xf>
    <xf numFmtId="166" fontId="27" fillId="0" borderId="1" xfId="1" applyNumberFormat="1" applyFont="1" applyFill="1" applyBorder="1" applyAlignment="1">
      <alignment horizontal="center" vertical="center" wrapText="1"/>
    </xf>
    <xf numFmtId="14" fontId="27" fillId="0" borderId="13" xfId="0" applyNumberFormat="1" applyFont="1" applyFill="1" applyBorder="1" applyAlignment="1">
      <alignment horizontal="center" vertical="center" wrapText="1"/>
    </xf>
    <xf numFmtId="164" fontId="27" fillId="0" borderId="1" xfId="1" applyNumberFormat="1" applyFont="1" applyFill="1" applyBorder="1" applyAlignment="1">
      <alignment horizontal="center" vertical="center" wrapText="1"/>
    </xf>
    <xf numFmtId="165" fontId="23" fillId="0" borderId="1" xfId="1" applyNumberFormat="1" applyFont="1" applyFill="1" applyBorder="1" applyAlignment="1">
      <alignment horizontal="center" vertical="center" wrapText="1"/>
    </xf>
    <xf numFmtId="0" fontId="6" fillId="0" borderId="14"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2" xfId="2" applyFont="1" applyBorder="1" applyAlignment="1">
      <alignment horizontal="center" vertical="center" wrapText="1"/>
    </xf>
    <xf numFmtId="0" fontId="15" fillId="2" borderId="2" xfId="2" applyFont="1" applyFill="1" applyBorder="1" applyAlignment="1">
      <alignment horizontal="center" vertical="top"/>
    </xf>
    <xf numFmtId="0" fontId="15" fillId="2" borderId="0" xfId="2" applyFont="1" applyFill="1" applyBorder="1" applyAlignment="1">
      <alignment horizontal="center" vertical="top"/>
    </xf>
    <xf numFmtId="0" fontId="15" fillId="2" borderId="8" xfId="2" applyFont="1" applyFill="1" applyBorder="1" applyAlignment="1">
      <alignment horizontal="center" vertical="top"/>
    </xf>
  </cellXfs>
  <cellStyles count="4">
    <cellStyle name="Comma" xfId="1" builtinId="3"/>
    <cellStyle name="Normal" xfId="0" builtinId="0"/>
    <cellStyle name="Normal 2" xfId="2"/>
    <cellStyle name="Normal 3" xfId="3"/>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244929</xdr:colOff>
      <xdr:row>1</xdr:row>
      <xdr:rowOff>312965</xdr:rowOff>
    </xdr:from>
    <xdr:to>
      <xdr:col>16</xdr:col>
      <xdr:colOff>680357</xdr:colOff>
      <xdr:row>1</xdr:row>
      <xdr:rowOff>312965</xdr:rowOff>
    </xdr:to>
    <xdr:cxnSp macro="">
      <xdr:nvCxnSpPr>
        <xdr:cNvPr id="8" name="Straight Connector 7"/>
        <xdr:cNvCxnSpPr/>
      </xdr:nvCxnSpPr>
      <xdr:spPr>
        <a:xfrm>
          <a:off x="8450036" y="557894"/>
          <a:ext cx="197303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626918</xdr:colOff>
      <xdr:row>1</xdr:row>
      <xdr:rowOff>287481</xdr:rowOff>
    </xdr:from>
    <xdr:to>
      <xdr:col>1</xdr:col>
      <xdr:colOff>1172441</xdr:colOff>
      <xdr:row>1</xdr:row>
      <xdr:rowOff>287481</xdr:rowOff>
    </xdr:to>
    <xdr:cxnSp macro="">
      <xdr:nvCxnSpPr>
        <xdr:cNvPr id="12" name="Straight Connector 11"/>
        <xdr:cNvCxnSpPr/>
      </xdr:nvCxnSpPr>
      <xdr:spPr>
        <a:xfrm>
          <a:off x="1046018" y="535131"/>
          <a:ext cx="54552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435431</xdr:colOff>
      <xdr:row>3</xdr:row>
      <xdr:rowOff>1115786</xdr:rowOff>
    </xdr:from>
    <xdr:to>
      <xdr:col>18</xdr:col>
      <xdr:colOff>190502</xdr:colOff>
      <xdr:row>3</xdr:row>
      <xdr:rowOff>1115786</xdr:rowOff>
    </xdr:to>
    <xdr:cxnSp macro="">
      <xdr:nvCxnSpPr>
        <xdr:cNvPr id="14" name="Straight Connector 13"/>
        <xdr:cNvCxnSpPr/>
      </xdr:nvCxnSpPr>
      <xdr:spPr>
        <a:xfrm>
          <a:off x="8640538" y="2013857"/>
          <a:ext cx="217714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Zalo%20Received%20Files/6.%20DS%20TONG%20HOP%20V&#192;%20DU%20TOAN%20KP_15%20NGUO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 TONG HOP"/>
      <sheetName val="Tuổi nghỉ hưu 135"/>
    </sheetNames>
    <sheetDataSet>
      <sheetData sheetId="0" refreshError="1"/>
      <sheetData sheetId="1">
        <row r="51">
          <cell r="C51">
            <v>22282</v>
          </cell>
          <cell r="D51">
            <v>723</v>
          </cell>
        </row>
        <row r="52">
          <cell r="C52">
            <v>22313</v>
          </cell>
          <cell r="D52">
            <v>723</v>
          </cell>
        </row>
        <row r="53">
          <cell r="C53">
            <v>22341</v>
          </cell>
          <cell r="D53">
            <v>723</v>
          </cell>
        </row>
        <row r="54">
          <cell r="C54">
            <v>22372</v>
          </cell>
          <cell r="D54">
            <v>723</v>
          </cell>
        </row>
        <row r="55">
          <cell r="C55">
            <v>22402</v>
          </cell>
          <cell r="D55">
            <v>723</v>
          </cell>
        </row>
        <row r="56">
          <cell r="C56">
            <v>22433</v>
          </cell>
          <cell r="D56">
            <v>723</v>
          </cell>
        </row>
        <row r="57">
          <cell r="C57">
            <v>22463</v>
          </cell>
          <cell r="D57">
            <v>723</v>
          </cell>
        </row>
        <row r="58">
          <cell r="C58">
            <v>22494</v>
          </cell>
          <cell r="D58">
            <v>723</v>
          </cell>
        </row>
        <row r="59">
          <cell r="C59">
            <v>22525</v>
          </cell>
          <cell r="D59">
            <v>723</v>
          </cell>
        </row>
        <row r="60">
          <cell r="C60">
            <v>22555</v>
          </cell>
          <cell r="D60">
            <v>726</v>
          </cell>
        </row>
        <row r="61">
          <cell r="C61">
            <v>22586</v>
          </cell>
          <cell r="D61">
            <v>726</v>
          </cell>
        </row>
        <row r="62">
          <cell r="C62">
            <v>22616</v>
          </cell>
          <cell r="D62">
            <v>726</v>
          </cell>
        </row>
        <row r="63">
          <cell r="C63">
            <v>22647</v>
          </cell>
          <cell r="D63">
            <v>726</v>
          </cell>
        </row>
        <row r="64">
          <cell r="C64">
            <v>22678</v>
          </cell>
          <cell r="D64">
            <v>726</v>
          </cell>
        </row>
        <row r="65">
          <cell r="C65">
            <v>22706</v>
          </cell>
          <cell r="D65">
            <v>726</v>
          </cell>
        </row>
        <row r="66">
          <cell r="C66">
            <v>22737</v>
          </cell>
          <cell r="D66">
            <v>726</v>
          </cell>
        </row>
        <row r="67">
          <cell r="C67">
            <v>22767</v>
          </cell>
          <cell r="D67">
            <v>726</v>
          </cell>
        </row>
        <row r="68">
          <cell r="C68">
            <v>22798</v>
          </cell>
          <cell r="D68">
            <v>726</v>
          </cell>
        </row>
        <row r="69">
          <cell r="C69">
            <v>22828</v>
          </cell>
          <cell r="D69">
            <v>729</v>
          </cell>
        </row>
        <row r="70">
          <cell r="C70">
            <v>22859</v>
          </cell>
          <cell r="D70">
            <v>729</v>
          </cell>
        </row>
        <row r="71">
          <cell r="C71">
            <v>22890</v>
          </cell>
          <cell r="D71">
            <v>729</v>
          </cell>
        </row>
        <row r="72">
          <cell r="C72">
            <v>22920</v>
          </cell>
          <cell r="D72">
            <v>729</v>
          </cell>
        </row>
        <row r="73">
          <cell r="C73">
            <v>22951</v>
          </cell>
          <cell r="D73">
            <v>729</v>
          </cell>
        </row>
        <row r="74">
          <cell r="C74">
            <v>22981</v>
          </cell>
          <cell r="D74">
            <v>729</v>
          </cell>
        </row>
        <row r="75">
          <cell r="C75">
            <v>23012</v>
          </cell>
          <cell r="D75">
            <v>729</v>
          </cell>
        </row>
        <row r="76">
          <cell r="C76">
            <v>23043</v>
          </cell>
          <cell r="D76">
            <v>729</v>
          </cell>
        </row>
        <row r="77">
          <cell r="C77">
            <v>23071</v>
          </cell>
          <cell r="D77">
            <v>729</v>
          </cell>
        </row>
        <row r="78">
          <cell r="C78">
            <v>23102</v>
          </cell>
          <cell r="D78">
            <v>732</v>
          </cell>
        </row>
        <row r="79">
          <cell r="C79">
            <v>23132</v>
          </cell>
          <cell r="D79">
            <v>732</v>
          </cell>
        </row>
        <row r="80">
          <cell r="C80">
            <v>23163</v>
          </cell>
          <cell r="D80">
            <v>732</v>
          </cell>
        </row>
        <row r="81">
          <cell r="C81">
            <v>23193</v>
          </cell>
          <cell r="D81">
            <v>732</v>
          </cell>
        </row>
        <row r="82">
          <cell r="C82">
            <v>23224</v>
          </cell>
          <cell r="D82">
            <v>732</v>
          </cell>
        </row>
        <row r="83">
          <cell r="C83">
            <v>23255</v>
          </cell>
          <cell r="D83">
            <v>732</v>
          </cell>
        </row>
        <row r="84">
          <cell r="C84">
            <v>23285</v>
          </cell>
          <cell r="D84">
            <v>732</v>
          </cell>
        </row>
        <row r="85">
          <cell r="C85">
            <v>23316</v>
          </cell>
          <cell r="D85">
            <v>732</v>
          </cell>
        </row>
        <row r="86">
          <cell r="C86">
            <v>23346</v>
          </cell>
          <cell r="D86">
            <v>732</v>
          </cell>
        </row>
        <row r="87">
          <cell r="C87">
            <v>23377</v>
          </cell>
          <cell r="D87">
            <v>735</v>
          </cell>
        </row>
        <row r="88">
          <cell r="C88">
            <v>23408</v>
          </cell>
          <cell r="D88">
            <v>735</v>
          </cell>
        </row>
        <row r="89">
          <cell r="C89">
            <v>23437</v>
          </cell>
          <cell r="D89">
            <v>735</v>
          </cell>
        </row>
        <row r="90">
          <cell r="C90">
            <v>23468</v>
          </cell>
          <cell r="D90">
            <v>735</v>
          </cell>
        </row>
        <row r="91">
          <cell r="C91">
            <v>23498</v>
          </cell>
          <cell r="D91">
            <v>735</v>
          </cell>
        </row>
        <row r="92">
          <cell r="C92">
            <v>23529</v>
          </cell>
          <cell r="D92">
            <v>735</v>
          </cell>
        </row>
        <row r="93">
          <cell r="C93">
            <v>23559</v>
          </cell>
          <cell r="D93">
            <v>735</v>
          </cell>
        </row>
        <row r="94">
          <cell r="C94">
            <v>23590</v>
          </cell>
          <cell r="D94">
            <v>735</v>
          </cell>
        </row>
        <row r="95">
          <cell r="C95">
            <v>23621</v>
          </cell>
          <cell r="D95">
            <v>735</v>
          </cell>
        </row>
        <row r="96">
          <cell r="C96">
            <v>23651</v>
          </cell>
          <cell r="D96">
            <v>738</v>
          </cell>
        </row>
        <row r="97">
          <cell r="C97">
            <v>23682</v>
          </cell>
          <cell r="D97">
            <v>738</v>
          </cell>
        </row>
        <row r="98">
          <cell r="C98">
            <v>23712</v>
          </cell>
          <cell r="D98">
            <v>738</v>
          </cell>
        </row>
        <row r="99">
          <cell r="C99">
            <v>23743</v>
          </cell>
          <cell r="D99">
            <v>738</v>
          </cell>
        </row>
        <row r="100">
          <cell r="C100">
            <v>23774</v>
          </cell>
          <cell r="D100">
            <v>738</v>
          </cell>
        </row>
        <row r="101">
          <cell r="C101">
            <v>23802</v>
          </cell>
          <cell r="D101">
            <v>738</v>
          </cell>
        </row>
        <row r="102">
          <cell r="C102">
            <v>23833</v>
          </cell>
          <cell r="D102">
            <v>738</v>
          </cell>
        </row>
        <row r="103">
          <cell r="C103">
            <v>23863</v>
          </cell>
          <cell r="D103">
            <v>738</v>
          </cell>
        </row>
        <row r="104">
          <cell r="C104">
            <v>23894</v>
          </cell>
          <cell r="D104">
            <v>738</v>
          </cell>
        </row>
        <row r="105">
          <cell r="C105">
            <v>23924</v>
          </cell>
          <cell r="D105">
            <v>741</v>
          </cell>
        </row>
        <row r="106">
          <cell r="C106">
            <v>23955</v>
          </cell>
          <cell r="D106">
            <v>741</v>
          </cell>
        </row>
        <row r="107">
          <cell r="C107">
            <v>23986</v>
          </cell>
          <cell r="D107">
            <v>741</v>
          </cell>
        </row>
        <row r="108">
          <cell r="C108">
            <v>24016</v>
          </cell>
          <cell r="D108">
            <v>741</v>
          </cell>
        </row>
        <row r="109">
          <cell r="C109">
            <v>24047</v>
          </cell>
          <cell r="D109">
            <v>741</v>
          </cell>
        </row>
        <row r="110">
          <cell r="C110">
            <v>24077</v>
          </cell>
          <cell r="D110">
            <v>741</v>
          </cell>
        </row>
        <row r="111">
          <cell r="C111">
            <v>24108</v>
          </cell>
          <cell r="D111">
            <v>741</v>
          </cell>
          <cell r="K111">
            <v>24108</v>
          </cell>
          <cell r="L111">
            <v>664</v>
          </cell>
        </row>
        <row r="112">
          <cell r="C112">
            <v>24139</v>
          </cell>
          <cell r="D112">
            <v>741</v>
          </cell>
          <cell r="K112">
            <v>24139</v>
          </cell>
          <cell r="L112">
            <v>664</v>
          </cell>
        </row>
        <row r="113">
          <cell r="C113">
            <v>24167</v>
          </cell>
          <cell r="D113">
            <v>741</v>
          </cell>
          <cell r="K113">
            <v>24167</v>
          </cell>
          <cell r="L113">
            <v>664</v>
          </cell>
        </row>
        <row r="114">
          <cell r="C114">
            <v>24198</v>
          </cell>
          <cell r="D114">
            <v>744</v>
          </cell>
          <cell r="K114">
            <v>24198</v>
          </cell>
          <cell r="L114">
            <v>664</v>
          </cell>
        </row>
        <row r="115">
          <cell r="C115">
            <v>24228</v>
          </cell>
          <cell r="D115">
            <v>744</v>
          </cell>
          <cell r="K115">
            <v>24228</v>
          </cell>
          <cell r="L115">
            <v>664</v>
          </cell>
        </row>
        <row r="116">
          <cell r="C116">
            <v>24259</v>
          </cell>
          <cell r="D116">
            <v>744</v>
          </cell>
          <cell r="K116">
            <v>24259</v>
          </cell>
          <cell r="L116">
            <v>664</v>
          </cell>
        </row>
        <row r="117">
          <cell r="C117">
            <v>24289</v>
          </cell>
          <cell r="D117">
            <v>744</v>
          </cell>
          <cell r="K117">
            <v>24289</v>
          </cell>
          <cell r="L117">
            <v>664</v>
          </cell>
        </row>
        <row r="118">
          <cell r="C118">
            <v>24320</v>
          </cell>
          <cell r="D118">
            <v>744</v>
          </cell>
          <cell r="K118">
            <v>24320</v>
          </cell>
          <cell r="L118">
            <v>664</v>
          </cell>
        </row>
        <row r="119">
          <cell r="C119">
            <v>24351</v>
          </cell>
          <cell r="D119">
            <v>744</v>
          </cell>
          <cell r="K119">
            <v>24351</v>
          </cell>
          <cell r="L119">
            <v>668</v>
          </cell>
        </row>
        <row r="120">
          <cell r="C120">
            <v>24381</v>
          </cell>
          <cell r="D120">
            <v>744</v>
          </cell>
          <cell r="K120">
            <v>24381</v>
          </cell>
          <cell r="L120">
            <v>668</v>
          </cell>
        </row>
        <row r="121">
          <cell r="C121">
            <v>24412</v>
          </cell>
          <cell r="D121">
            <v>744</v>
          </cell>
          <cell r="K121">
            <v>24412</v>
          </cell>
          <cell r="L121">
            <v>668</v>
          </cell>
        </row>
        <row r="122">
          <cell r="C122">
            <v>24442</v>
          </cell>
          <cell r="D122">
            <v>744</v>
          </cell>
          <cell r="K122">
            <v>24442</v>
          </cell>
          <cell r="L122">
            <v>668</v>
          </cell>
        </row>
        <row r="123">
          <cell r="C123">
            <v>24473</v>
          </cell>
          <cell r="D123">
            <v>744</v>
          </cell>
          <cell r="K123">
            <v>24473</v>
          </cell>
          <cell r="L123">
            <v>668</v>
          </cell>
        </row>
        <row r="124">
          <cell r="C124">
            <v>24504</v>
          </cell>
          <cell r="D124">
            <v>744</v>
          </cell>
          <cell r="K124">
            <v>24504</v>
          </cell>
          <cell r="L124">
            <v>668</v>
          </cell>
        </row>
        <row r="125">
          <cell r="C125">
            <v>24532</v>
          </cell>
          <cell r="D125">
            <v>744</v>
          </cell>
          <cell r="K125">
            <v>24532</v>
          </cell>
          <cell r="L125">
            <v>668</v>
          </cell>
        </row>
        <row r="126">
          <cell r="C126">
            <v>24563</v>
          </cell>
          <cell r="D126">
            <v>744</v>
          </cell>
          <cell r="K126">
            <v>24563</v>
          </cell>
          <cell r="L126">
            <v>668</v>
          </cell>
        </row>
        <row r="127">
          <cell r="C127">
            <v>24593</v>
          </cell>
          <cell r="D127">
            <v>744</v>
          </cell>
          <cell r="K127">
            <v>24593</v>
          </cell>
          <cell r="L127">
            <v>672</v>
          </cell>
        </row>
        <row r="128">
          <cell r="C128">
            <v>24624</v>
          </cell>
          <cell r="D128">
            <v>744</v>
          </cell>
          <cell r="K128">
            <v>24624</v>
          </cell>
          <cell r="L128">
            <v>672</v>
          </cell>
        </row>
        <row r="129">
          <cell r="C129">
            <v>24654</v>
          </cell>
          <cell r="D129">
            <v>744</v>
          </cell>
          <cell r="K129">
            <v>24654</v>
          </cell>
          <cell r="L129">
            <v>672</v>
          </cell>
        </row>
        <row r="130">
          <cell r="C130">
            <v>24685</v>
          </cell>
          <cell r="D130">
            <v>744</v>
          </cell>
          <cell r="K130">
            <v>24685</v>
          </cell>
          <cell r="L130">
            <v>672</v>
          </cell>
        </row>
        <row r="131">
          <cell r="C131">
            <v>24716</v>
          </cell>
          <cell r="D131">
            <v>744</v>
          </cell>
          <cell r="K131">
            <v>24716</v>
          </cell>
          <cell r="L131">
            <v>672</v>
          </cell>
        </row>
        <row r="132">
          <cell r="C132">
            <v>24746</v>
          </cell>
          <cell r="D132">
            <v>744</v>
          </cell>
          <cell r="K132">
            <v>24746</v>
          </cell>
          <cell r="L132">
            <v>672</v>
          </cell>
        </row>
        <row r="133">
          <cell r="C133">
            <v>24777</v>
          </cell>
          <cell r="D133">
            <v>744</v>
          </cell>
          <cell r="K133">
            <v>24777</v>
          </cell>
          <cell r="L133">
            <v>672</v>
          </cell>
        </row>
        <row r="134">
          <cell r="C134">
            <v>24807</v>
          </cell>
          <cell r="D134">
            <v>744</v>
          </cell>
          <cell r="K134">
            <v>24807</v>
          </cell>
          <cell r="L134">
            <v>672</v>
          </cell>
        </row>
        <row r="135">
          <cell r="C135">
            <v>24838</v>
          </cell>
          <cell r="D135">
            <v>744</v>
          </cell>
          <cell r="K135">
            <v>24838</v>
          </cell>
          <cell r="L135">
            <v>676</v>
          </cell>
        </row>
        <row r="136">
          <cell r="C136">
            <v>24869</v>
          </cell>
          <cell r="D136">
            <v>744</v>
          </cell>
          <cell r="K136">
            <v>24869</v>
          </cell>
          <cell r="L136">
            <v>676</v>
          </cell>
        </row>
        <row r="137">
          <cell r="C137">
            <v>24898</v>
          </cell>
          <cell r="D137">
            <v>744</v>
          </cell>
          <cell r="K137">
            <v>24898</v>
          </cell>
          <cell r="L137">
            <v>676</v>
          </cell>
        </row>
        <row r="138">
          <cell r="C138">
            <v>24929</v>
          </cell>
          <cell r="D138">
            <v>744</v>
          </cell>
          <cell r="K138">
            <v>24929</v>
          </cell>
          <cell r="L138">
            <v>676</v>
          </cell>
        </row>
        <row r="139">
          <cell r="C139">
            <v>24959</v>
          </cell>
          <cell r="D139">
            <v>744</v>
          </cell>
          <cell r="K139">
            <v>24959</v>
          </cell>
          <cell r="L139">
            <v>676</v>
          </cell>
        </row>
        <row r="140">
          <cell r="C140">
            <v>24990</v>
          </cell>
          <cell r="D140">
            <v>744</v>
          </cell>
          <cell r="K140">
            <v>24990</v>
          </cell>
          <cell r="L140">
            <v>676</v>
          </cell>
        </row>
        <row r="141">
          <cell r="C141">
            <v>25020</v>
          </cell>
          <cell r="D141">
            <v>744</v>
          </cell>
          <cell r="K141">
            <v>25020</v>
          </cell>
          <cell r="L141">
            <v>676</v>
          </cell>
        </row>
        <row r="142">
          <cell r="C142">
            <v>25051</v>
          </cell>
          <cell r="D142">
            <v>744</v>
          </cell>
          <cell r="K142">
            <v>25051</v>
          </cell>
          <cell r="L142">
            <v>676</v>
          </cell>
        </row>
        <row r="143">
          <cell r="C143">
            <v>25082</v>
          </cell>
          <cell r="D143">
            <v>744</v>
          </cell>
          <cell r="K143">
            <v>25082</v>
          </cell>
          <cell r="L143">
            <v>680</v>
          </cell>
        </row>
        <row r="144">
          <cell r="C144">
            <v>25112</v>
          </cell>
          <cell r="D144">
            <v>744</v>
          </cell>
          <cell r="K144">
            <v>25112</v>
          </cell>
          <cell r="L144">
            <v>680</v>
          </cell>
        </row>
        <row r="145">
          <cell r="C145">
            <v>25143</v>
          </cell>
          <cell r="D145">
            <v>744</v>
          </cell>
          <cell r="K145">
            <v>25143</v>
          </cell>
          <cell r="L145">
            <v>680</v>
          </cell>
        </row>
        <row r="146">
          <cell r="C146">
            <v>25173</v>
          </cell>
          <cell r="D146">
            <v>744</v>
          </cell>
          <cell r="K146">
            <v>25173</v>
          </cell>
          <cell r="L146">
            <v>680</v>
          </cell>
        </row>
        <row r="147">
          <cell r="C147">
            <v>25204</v>
          </cell>
          <cell r="D147">
            <v>744</v>
          </cell>
          <cell r="K147">
            <v>25204</v>
          </cell>
          <cell r="L147">
            <v>680</v>
          </cell>
        </row>
        <row r="148">
          <cell r="C148">
            <v>25235</v>
          </cell>
          <cell r="D148">
            <v>744</v>
          </cell>
          <cell r="K148">
            <v>25235</v>
          </cell>
          <cell r="L148">
            <v>680</v>
          </cell>
        </row>
        <row r="149">
          <cell r="C149">
            <v>25263</v>
          </cell>
          <cell r="D149">
            <v>744</v>
          </cell>
          <cell r="K149">
            <v>25263</v>
          </cell>
          <cell r="L149">
            <v>680</v>
          </cell>
        </row>
        <row r="150">
          <cell r="C150">
            <v>25294</v>
          </cell>
          <cell r="D150">
            <v>744</v>
          </cell>
          <cell r="K150">
            <v>25294</v>
          </cell>
          <cell r="L150">
            <v>680</v>
          </cell>
        </row>
        <row r="151">
          <cell r="C151">
            <v>25324</v>
          </cell>
          <cell r="D151">
            <v>744</v>
          </cell>
          <cell r="K151">
            <v>25324</v>
          </cell>
          <cell r="L151">
            <v>684</v>
          </cell>
        </row>
        <row r="152">
          <cell r="C152">
            <v>25355</v>
          </cell>
          <cell r="D152">
            <v>744</v>
          </cell>
          <cell r="K152">
            <v>25355</v>
          </cell>
          <cell r="L152">
            <v>684</v>
          </cell>
        </row>
        <row r="153">
          <cell r="C153">
            <v>25385</v>
          </cell>
          <cell r="D153">
            <v>744</v>
          </cell>
          <cell r="K153">
            <v>25385</v>
          </cell>
          <cell r="L153">
            <v>684</v>
          </cell>
        </row>
        <row r="154">
          <cell r="C154">
            <v>25416</v>
          </cell>
          <cell r="D154">
            <v>744</v>
          </cell>
          <cell r="K154">
            <v>25416</v>
          </cell>
          <cell r="L154">
            <v>684</v>
          </cell>
        </row>
        <row r="155">
          <cell r="C155">
            <v>25447</v>
          </cell>
          <cell r="D155">
            <v>744</v>
          </cell>
          <cell r="K155">
            <v>25447</v>
          </cell>
          <cell r="L155">
            <v>684</v>
          </cell>
        </row>
        <row r="156">
          <cell r="C156">
            <v>25477</v>
          </cell>
          <cell r="D156">
            <v>744</v>
          </cell>
          <cell r="K156">
            <v>25477</v>
          </cell>
          <cell r="L156">
            <v>684</v>
          </cell>
        </row>
        <row r="157">
          <cell r="C157">
            <v>25508</v>
          </cell>
          <cell r="D157">
            <v>744</v>
          </cell>
          <cell r="K157">
            <v>25508</v>
          </cell>
          <cell r="L157">
            <v>684</v>
          </cell>
        </row>
        <row r="158">
          <cell r="C158">
            <v>25538</v>
          </cell>
          <cell r="D158">
            <v>744</v>
          </cell>
          <cell r="K158">
            <v>25538</v>
          </cell>
          <cell r="L158">
            <v>684</v>
          </cell>
        </row>
        <row r="159">
          <cell r="C159">
            <v>25569</v>
          </cell>
          <cell r="D159">
            <v>744</v>
          </cell>
          <cell r="K159">
            <v>25569</v>
          </cell>
          <cell r="L159">
            <v>688</v>
          </cell>
        </row>
        <row r="160">
          <cell r="C160">
            <v>25600</v>
          </cell>
          <cell r="D160">
            <v>744</v>
          </cell>
          <cell r="K160">
            <v>25600</v>
          </cell>
          <cell r="L160">
            <v>688</v>
          </cell>
        </row>
        <row r="161">
          <cell r="C161">
            <v>25628</v>
          </cell>
          <cell r="D161">
            <v>744</v>
          </cell>
          <cell r="K161">
            <v>25628</v>
          </cell>
          <cell r="L161">
            <v>688</v>
          </cell>
        </row>
        <row r="162">
          <cell r="C162">
            <v>25659</v>
          </cell>
          <cell r="D162">
            <v>744</v>
          </cell>
          <cell r="K162">
            <v>25659</v>
          </cell>
          <cell r="L162">
            <v>688</v>
          </cell>
        </row>
        <row r="163">
          <cell r="C163">
            <v>25689</v>
          </cell>
          <cell r="D163">
            <v>744</v>
          </cell>
          <cell r="K163">
            <v>25689</v>
          </cell>
          <cell r="L163">
            <v>688</v>
          </cell>
        </row>
        <row r="164">
          <cell r="C164">
            <v>25720</v>
          </cell>
          <cell r="D164">
            <v>744</v>
          </cell>
          <cell r="K164">
            <v>25720</v>
          </cell>
          <cell r="L164">
            <v>688</v>
          </cell>
        </row>
        <row r="165">
          <cell r="C165">
            <v>25750</v>
          </cell>
          <cell r="D165">
            <v>744</v>
          </cell>
          <cell r="K165">
            <v>25750</v>
          </cell>
          <cell r="L165">
            <v>688</v>
          </cell>
        </row>
        <row r="166">
          <cell r="C166">
            <v>25781</v>
          </cell>
          <cell r="D166">
            <v>744</v>
          </cell>
          <cell r="K166">
            <v>25781</v>
          </cell>
          <cell r="L166">
            <v>688</v>
          </cell>
        </row>
        <row r="167">
          <cell r="C167">
            <v>25812</v>
          </cell>
          <cell r="D167">
            <v>744</v>
          </cell>
          <cell r="K167">
            <v>25812</v>
          </cell>
          <cell r="L167">
            <v>692</v>
          </cell>
        </row>
        <row r="168">
          <cell r="C168">
            <v>25842</v>
          </cell>
          <cell r="D168">
            <v>744</v>
          </cell>
          <cell r="K168">
            <v>25842</v>
          </cell>
          <cell r="L168">
            <v>692</v>
          </cell>
        </row>
        <row r="169">
          <cell r="C169">
            <v>25873</v>
          </cell>
          <cell r="D169">
            <v>744</v>
          </cell>
          <cell r="K169">
            <v>25873</v>
          </cell>
          <cell r="L169">
            <v>692</v>
          </cell>
        </row>
        <row r="170">
          <cell r="C170">
            <v>25903</v>
          </cell>
          <cell r="D170">
            <v>744</v>
          </cell>
          <cell r="K170">
            <v>25903</v>
          </cell>
          <cell r="L170">
            <v>692</v>
          </cell>
        </row>
        <row r="171">
          <cell r="C171">
            <v>25934</v>
          </cell>
          <cell r="D171">
            <v>744</v>
          </cell>
          <cell r="K171">
            <v>25934</v>
          </cell>
          <cell r="L171">
            <v>692</v>
          </cell>
        </row>
        <row r="172">
          <cell r="C172">
            <v>25965</v>
          </cell>
          <cell r="D172">
            <v>744</v>
          </cell>
          <cell r="K172">
            <v>25965</v>
          </cell>
          <cell r="L172">
            <v>692</v>
          </cell>
        </row>
        <row r="173">
          <cell r="C173">
            <v>25993</v>
          </cell>
          <cell r="D173">
            <v>744</v>
          </cell>
          <cell r="K173">
            <v>25993</v>
          </cell>
          <cell r="L173">
            <v>692</v>
          </cell>
        </row>
        <row r="174">
          <cell r="C174">
            <v>26024</v>
          </cell>
          <cell r="D174">
            <v>744</v>
          </cell>
          <cell r="K174">
            <v>26024</v>
          </cell>
          <cell r="L174">
            <v>692</v>
          </cell>
        </row>
        <row r="175">
          <cell r="C175">
            <v>26054</v>
          </cell>
          <cell r="D175">
            <v>744</v>
          </cell>
          <cell r="K175">
            <v>26054</v>
          </cell>
          <cell r="L175">
            <v>696</v>
          </cell>
        </row>
        <row r="176">
          <cell r="C176">
            <v>26085</v>
          </cell>
          <cell r="D176">
            <v>744</v>
          </cell>
          <cell r="K176">
            <v>26085</v>
          </cell>
          <cell r="L176">
            <v>696</v>
          </cell>
        </row>
        <row r="177">
          <cell r="C177">
            <v>26115</v>
          </cell>
          <cell r="D177">
            <v>744</v>
          </cell>
          <cell r="K177">
            <v>26115</v>
          </cell>
          <cell r="L177">
            <v>696</v>
          </cell>
        </row>
        <row r="178">
          <cell r="C178">
            <v>26146</v>
          </cell>
          <cell r="D178">
            <v>744</v>
          </cell>
          <cell r="K178">
            <v>26146</v>
          </cell>
          <cell r="L178">
            <v>696</v>
          </cell>
        </row>
        <row r="179">
          <cell r="C179">
            <v>26177</v>
          </cell>
          <cell r="D179">
            <v>744</v>
          </cell>
          <cell r="K179">
            <v>26177</v>
          </cell>
          <cell r="L179">
            <v>696</v>
          </cell>
        </row>
        <row r="180">
          <cell r="C180">
            <v>26207</v>
          </cell>
          <cell r="D180">
            <v>744</v>
          </cell>
          <cell r="K180">
            <v>26207</v>
          </cell>
          <cell r="L180">
            <v>696</v>
          </cell>
        </row>
        <row r="181">
          <cell r="C181">
            <v>26238</v>
          </cell>
          <cell r="D181">
            <v>744</v>
          </cell>
          <cell r="K181">
            <v>26238</v>
          </cell>
          <cell r="L181">
            <v>696</v>
          </cell>
        </row>
        <row r="182">
          <cell r="C182">
            <v>26268</v>
          </cell>
          <cell r="D182">
            <v>744</v>
          </cell>
          <cell r="K182">
            <v>26268</v>
          </cell>
          <cell r="L182">
            <v>696</v>
          </cell>
        </row>
        <row r="183">
          <cell r="C183">
            <v>26299</v>
          </cell>
          <cell r="D183">
            <v>744</v>
          </cell>
          <cell r="K183">
            <v>26299</v>
          </cell>
          <cell r="L183">
            <v>700</v>
          </cell>
        </row>
        <row r="184">
          <cell r="C184">
            <v>26330</v>
          </cell>
          <cell r="D184">
            <v>744</v>
          </cell>
          <cell r="K184">
            <v>26330</v>
          </cell>
          <cell r="L184">
            <v>700</v>
          </cell>
        </row>
        <row r="185">
          <cell r="C185">
            <v>26359</v>
          </cell>
          <cell r="D185">
            <v>744</v>
          </cell>
          <cell r="K185">
            <v>26359</v>
          </cell>
          <cell r="L185">
            <v>700</v>
          </cell>
        </row>
        <row r="186">
          <cell r="C186">
            <v>26390</v>
          </cell>
          <cell r="D186">
            <v>744</v>
          </cell>
          <cell r="K186">
            <v>26390</v>
          </cell>
          <cell r="L186">
            <v>700</v>
          </cell>
        </row>
        <row r="187">
          <cell r="C187">
            <v>26420</v>
          </cell>
          <cell r="D187">
            <v>744</v>
          </cell>
          <cell r="K187">
            <v>26420</v>
          </cell>
          <cell r="L187">
            <v>700</v>
          </cell>
        </row>
        <row r="188">
          <cell r="C188">
            <v>26451</v>
          </cell>
          <cell r="D188">
            <v>744</v>
          </cell>
          <cell r="K188">
            <v>26451</v>
          </cell>
          <cell r="L188">
            <v>700</v>
          </cell>
        </row>
        <row r="189">
          <cell r="C189">
            <v>26481</v>
          </cell>
          <cell r="D189">
            <v>744</v>
          </cell>
          <cell r="K189">
            <v>26481</v>
          </cell>
          <cell r="L189">
            <v>700</v>
          </cell>
        </row>
        <row r="190">
          <cell r="C190">
            <v>26512</v>
          </cell>
          <cell r="D190">
            <v>744</v>
          </cell>
          <cell r="K190">
            <v>26512</v>
          </cell>
          <cell r="L190">
            <v>700</v>
          </cell>
        </row>
        <row r="191">
          <cell r="C191">
            <v>26543</v>
          </cell>
          <cell r="D191">
            <v>744</v>
          </cell>
          <cell r="K191">
            <v>26543</v>
          </cell>
          <cell r="L191">
            <v>704</v>
          </cell>
        </row>
        <row r="192">
          <cell r="C192">
            <v>26573</v>
          </cell>
          <cell r="D192">
            <v>744</v>
          </cell>
          <cell r="K192">
            <v>26573</v>
          </cell>
          <cell r="L192">
            <v>704</v>
          </cell>
        </row>
        <row r="193">
          <cell r="C193">
            <v>26604</v>
          </cell>
          <cell r="D193">
            <v>744</v>
          </cell>
          <cell r="K193">
            <v>26604</v>
          </cell>
          <cell r="L193">
            <v>704</v>
          </cell>
        </row>
        <row r="194">
          <cell r="C194">
            <v>26634</v>
          </cell>
          <cell r="D194">
            <v>744</v>
          </cell>
          <cell r="K194">
            <v>26634</v>
          </cell>
          <cell r="L194">
            <v>704</v>
          </cell>
        </row>
        <row r="195">
          <cell r="C195">
            <v>26665</v>
          </cell>
          <cell r="D195">
            <v>744</v>
          </cell>
          <cell r="K195">
            <v>26665</v>
          </cell>
          <cell r="L195">
            <v>704</v>
          </cell>
        </row>
        <row r="196">
          <cell r="C196">
            <v>26696</v>
          </cell>
          <cell r="D196">
            <v>744</v>
          </cell>
          <cell r="K196">
            <v>26696</v>
          </cell>
          <cell r="L196">
            <v>704</v>
          </cell>
        </row>
        <row r="197">
          <cell r="C197">
            <v>26724</v>
          </cell>
          <cell r="D197">
            <v>744</v>
          </cell>
          <cell r="K197">
            <v>26724</v>
          </cell>
          <cell r="L197">
            <v>704</v>
          </cell>
        </row>
        <row r="198">
          <cell r="C198">
            <v>26755</v>
          </cell>
          <cell r="D198">
            <v>744</v>
          </cell>
          <cell r="K198">
            <v>26755</v>
          </cell>
          <cell r="L198">
            <v>704</v>
          </cell>
        </row>
        <row r="199">
          <cell r="C199">
            <v>26785</v>
          </cell>
          <cell r="D199">
            <v>744</v>
          </cell>
          <cell r="K199">
            <v>26785</v>
          </cell>
          <cell r="L199">
            <v>708</v>
          </cell>
        </row>
        <row r="200">
          <cell r="C200">
            <v>26816</v>
          </cell>
          <cell r="D200">
            <v>744</v>
          </cell>
          <cell r="K200">
            <v>26816</v>
          </cell>
          <cell r="L200">
            <v>708</v>
          </cell>
        </row>
        <row r="201">
          <cell r="C201">
            <v>26846</v>
          </cell>
          <cell r="D201">
            <v>744</v>
          </cell>
          <cell r="K201">
            <v>26846</v>
          </cell>
          <cell r="L201">
            <v>708</v>
          </cell>
        </row>
        <row r="202">
          <cell r="C202">
            <v>26877</v>
          </cell>
          <cell r="D202">
            <v>744</v>
          </cell>
          <cell r="K202">
            <v>26877</v>
          </cell>
          <cell r="L202">
            <v>708</v>
          </cell>
        </row>
        <row r="203">
          <cell r="C203">
            <v>26908</v>
          </cell>
          <cell r="D203">
            <v>744</v>
          </cell>
          <cell r="K203">
            <v>26908</v>
          </cell>
          <cell r="L203">
            <v>708</v>
          </cell>
        </row>
        <row r="204">
          <cell r="C204">
            <v>26938</v>
          </cell>
          <cell r="D204">
            <v>744</v>
          </cell>
          <cell r="K204">
            <v>26938</v>
          </cell>
          <cell r="L204">
            <v>708</v>
          </cell>
        </row>
        <row r="205">
          <cell r="C205">
            <v>26969</v>
          </cell>
          <cell r="D205">
            <v>744</v>
          </cell>
          <cell r="K205">
            <v>26969</v>
          </cell>
          <cell r="L205">
            <v>708</v>
          </cell>
        </row>
        <row r="206">
          <cell r="C206">
            <v>26999</v>
          </cell>
          <cell r="D206">
            <v>744</v>
          </cell>
          <cell r="K206">
            <v>26999</v>
          </cell>
          <cell r="L206">
            <v>708</v>
          </cell>
        </row>
        <row r="207">
          <cell r="C207">
            <v>27030</v>
          </cell>
          <cell r="D207">
            <v>744</v>
          </cell>
          <cell r="K207">
            <v>27030</v>
          </cell>
          <cell r="L207">
            <v>712</v>
          </cell>
        </row>
        <row r="208">
          <cell r="C208">
            <v>27061</v>
          </cell>
          <cell r="D208">
            <v>744</v>
          </cell>
          <cell r="K208">
            <v>27061</v>
          </cell>
          <cell r="L208">
            <v>712</v>
          </cell>
        </row>
        <row r="209">
          <cell r="C209">
            <v>27089</v>
          </cell>
          <cell r="D209">
            <v>744</v>
          </cell>
          <cell r="K209">
            <v>27089</v>
          </cell>
          <cell r="L209">
            <v>712</v>
          </cell>
        </row>
        <row r="210">
          <cell r="C210">
            <v>27120</v>
          </cell>
          <cell r="D210">
            <v>744</v>
          </cell>
          <cell r="K210">
            <v>27120</v>
          </cell>
          <cell r="L210">
            <v>712</v>
          </cell>
        </row>
        <row r="211">
          <cell r="C211">
            <v>27150</v>
          </cell>
          <cell r="D211">
            <v>744</v>
          </cell>
          <cell r="K211">
            <v>27150</v>
          </cell>
          <cell r="L211">
            <v>712</v>
          </cell>
        </row>
        <row r="212">
          <cell r="C212">
            <v>27181</v>
          </cell>
          <cell r="D212">
            <v>744</v>
          </cell>
          <cell r="K212">
            <v>27181</v>
          </cell>
          <cell r="L212">
            <v>712</v>
          </cell>
        </row>
        <row r="213">
          <cell r="C213">
            <v>27211</v>
          </cell>
          <cell r="D213">
            <v>744</v>
          </cell>
          <cell r="K213">
            <v>27211</v>
          </cell>
          <cell r="L213">
            <v>712</v>
          </cell>
        </row>
        <row r="214">
          <cell r="C214">
            <v>27242</v>
          </cell>
          <cell r="D214">
            <v>744</v>
          </cell>
          <cell r="K214">
            <v>27242</v>
          </cell>
          <cell r="L214">
            <v>712</v>
          </cell>
        </row>
        <row r="215">
          <cell r="C215">
            <v>27273</v>
          </cell>
          <cell r="D215">
            <v>744</v>
          </cell>
          <cell r="K215">
            <v>27273</v>
          </cell>
          <cell r="L215">
            <v>716</v>
          </cell>
        </row>
        <row r="216">
          <cell r="C216">
            <v>27303</v>
          </cell>
          <cell r="D216">
            <v>744</v>
          </cell>
          <cell r="K216">
            <v>27303</v>
          </cell>
          <cell r="L216">
            <v>716</v>
          </cell>
        </row>
        <row r="217">
          <cell r="C217">
            <v>27334</v>
          </cell>
          <cell r="D217">
            <v>744</v>
          </cell>
          <cell r="K217">
            <v>27334</v>
          </cell>
          <cell r="L217">
            <v>716</v>
          </cell>
        </row>
        <row r="218">
          <cell r="C218">
            <v>27364</v>
          </cell>
          <cell r="D218">
            <v>744</v>
          </cell>
          <cell r="K218">
            <v>27364</v>
          </cell>
          <cell r="L218">
            <v>716</v>
          </cell>
        </row>
        <row r="219">
          <cell r="C219">
            <v>27395</v>
          </cell>
          <cell r="D219">
            <v>744</v>
          </cell>
          <cell r="K219">
            <v>27395</v>
          </cell>
          <cell r="L219">
            <v>716</v>
          </cell>
        </row>
        <row r="220">
          <cell r="C220">
            <v>27426</v>
          </cell>
          <cell r="D220">
            <v>744</v>
          </cell>
          <cell r="K220">
            <v>27426</v>
          </cell>
          <cell r="L220">
            <v>716</v>
          </cell>
        </row>
        <row r="221">
          <cell r="C221">
            <v>27454</v>
          </cell>
          <cell r="D221">
            <v>744</v>
          </cell>
          <cell r="K221">
            <v>27454</v>
          </cell>
          <cell r="L221">
            <v>716</v>
          </cell>
        </row>
        <row r="222">
          <cell r="C222">
            <v>27485</v>
          </cell>
          <cell r="D222">
            <v>744</v>
          </cell>
          <cell r="K222">
            <v>27485</v>
          </cell>
          <cell r="L222">
            <v>716</v>
          </cell>
        </row>
        <row r="223">
          <cell r="C223">
            <v>27515</v>
          </cell>
          <cell r="D223">
            <v>744</v>
          </cell>
          <cell r="K223">
            <v>27515</v>
          </cell>
          <cell r="L223">
            <v>720</v>
          </cell>
        </row>
        <row r="224">
          <cell r="C224">
            <v>27546</v>
          </cell>
          <cell r="D224">
            <v>744</v>
          </cell>
          <cell r="K224">
            <v>27546</v>
          </cell>
          <cell r="L224">
            <v>720</v>
          </cell>
        </row>
        <row r="225">
          <cell r="C225">
            <v>27576</v>
          </cell>
          <cell r="D225">
            <v>744</v>
          </cell>
          <cell r="K225">
            <v>27576</v>
          </cell>
          <cell r="L225">
            <v>720</v>
          </cell>
        </row>
        <row r="226">
          <cell r="C226">
            <v>27607</v>
          </cell>
          <cell r="D226">
            <v>744</v>
          </cell>
          <cell r="K226">
            <v>27607</v>
          </cell>
          <cell r="L226">
            <v>720</v>
          </cell>
        </row>
        <row r="227">
          <cell r="C227">
            <v>27638</v>
          </cell>
          <cell r="D227">
            <v>744</v>
          </cell>
          <cell r="K227">
            <v>27638</v>
          </cell>
          <cell r="L227">
            <v>720</v>
          </cell>
        </row>
        <row r="228">
          <cell r="C228">
            <v>27668</v>
          </cell>
          <cell r="D228">
            <v>744</v>
          </cell>
          <cell r="K228">
            <v>27668</v>
          </cell>
          <cell r="L228">
            <v>720</v>
          </cell>
        </row>
        <row r="229">
          <cell r="C229">
            <v>27699</v>
          </cell>
          <cell r="D229">
            <v>744</v>
          </cell>
          <cell r="K229">
            <v>27699</v>
          </cell>
          <cell r="L229">
            <v>720</v>
          </cell>
        </row>
        <row r="230">
          <cell r="C230">
            <v>27729</v>
          </cell>
          <cell r="D230">
            <v>744</v>
          </cell>
          <cell r="K230">
            <v>27729</v>
          </cell>
          <cell r="L230">
            <v>720</v>
          </cell>
        </row>
        <row r="231">
          <cell r="C231">
            <v>27760</v>
          </cell>
          <cell r="D231">
            <v>744</v>
          </cell>
          <cell r="K231">
            <v>27760</v>
          </cell>
          <cell r="L231">
            <v>720</v>
          </cell>
        </row>
        <row r="232">
          <cell r="C232">
            <v>27791</v>
          </cell>
          <cell r="D232">
            <v>744</v>
          </cell>
          <cell r="K232">
            <v>27791</v>
          </cell>
          <cell r="L232">
            <v>720</v>
          </cell>
        </row>
        <row r="233">
          <cell r="C233">
            <v>27820</v>
          </cell>
          <cell r="D233">
            <v>744</v>
          </cell>
          <cell r="K233">
            <v>27820</v>
          </cell>
          <cell r="L233">
            <v>720</v>
          </cell>
        </row>
        <row r="234">
          <cell r="C234">
            <v>27851</v>
          </cell>
          <cell r="D234">
            <v>744</v>
          </cell>
          <cell r="K234">
            <v>27851</v>
          </cell>
          <cell r="L234">
            <v>720</v>
          </cell>
        </row>
        <row r="235">
          <cell r="C235">
            <v>27881</v>
          </cell>
          <cell r="D235">
            <v>744</v>
          </cell>
          <cell r="K235">
            <v>27881</v>
          </cell>
          <cell r="L235">
            <v>720</v>
          </cell>
        </row>
        <row r="236">
          <cell r="C236">
            <v>27912</v>
          </cell>
          <cell r="D236">
            <v>744</v>
          </cell>
          <cell r="K236">
            <v>27912</v>
          </cell>
          <cell r="L236">
            <v>720</v>
          </cell>
        </row>
        <row r="237">
          <cell r="C237">
            <v>27942</v>
          </cell>
          <cell r="D237">
            <v>744</v>
          </cell>
          <cell r="K237">
            <v>27942</v>
          </cell>
          <cell r="L237">
            <v>720</v>
          </cell>
        </row>
        <row r="238">
          <cell r="C238">
            <v>27973</v>
          </cell>
          <cell r="D238">
            <v>744</v>
          </cell>
          <cell r="K238">
            <v>27973</v>
          </cell>
          <cell r="L238">
            <v>720</v>
          </cell>
        </row>
        <row r="239">
          <cell r="C239">
            <v>28004</v>
          </cell>
          <cell r="D239">
            <v>744</v>
          </cell>
          <cell r="K239">
            <v>28004</v>
          </cell>
          <cell r="L239">
            <v>720</v>
          </cell>
        </row>
        <row r="240">
          <cell r="C240">
            <v>28034</v>
          </cell>
          <cell r="D240">
            <v>744</v>
          </cell>
          <cell r="K240">
            <v>28034</v>
          </cell>
          <cell r="L240">
            <v>720</v>
          </cell>
        </row>
        <row r="241">
          <cell r="C241">
            <v>28065</v>
          </cell>
          <cell r="D241">
            <v>744</v>
          </cell>
          <cell r="K241">
            <v>28065</v>
          </cell>
          <cell r="L241">
            <v>720</v>
          </cell>
        </row>
        <row r="242">
          <cell r="C242">
            <v>28095</v>
          </cell>
          <cell r="D242">
            <v>744</v>
          </cell>
          <cell r="K242">
            <v>28095</v>
          </cell>
          <cell r="L242">
            <v>720</v>
          </cell>
        </row>
        <row r="243">
          <cell r="C243">
            <v>28126</v>
          </cell>
          <cell r="D243">
            <v>744</v>
          </cell>
          <cell r="K243">
            <v>28126</v>
          </cell>
          <cell r="L243">
            <v>720</v>
          </cell>
        </row>
        <row r="244">
          <cell r="C244">
            <v>28157</v>
          </cell>
          <cell r="D244">
            <v>744</v>
          </cell>
          <cell r="K244">
            <v>28157</v>
          </cell>
          <cell r="L244">
            <v>720</v>
          </cell>
        </row>
        <row r="245">
          <cell r="C245">
            <v>28185</v>
          </cell>
          <cell r="D245">
            <v>744</v>
          </cell>
          <cell r="K245">
            <v>28185</v>
          </cell>
          <cell r="L245">
            <v>720</v>
          </cell>
        </row>
        <row r="246">
          <cell r="C246">
            <v>28216</v>
          </cell>
          <cell r="D246">
            <v>744</v>
          </cell>
          <cell r="K246">
            <v>28216</v>
          </cell>
          <cell r="L246">
            <v>720</v>
          </cell>
        </row>
        <row r="247">
          <cell r="C247">
            <v>28246</v>
          </cell>
          <cell r="D247">
            <v>744</v>
          </cell>
          <cell r="K247">
            <v>28246</v>
          </cell>
          <cell r="L247">
            <v>720</v>
          </cell>
        </row>
        <row r="248">
          <cell r="C248">
            <v>28277</v>
          </cell>
          <cell r="D248">
            <v>744</v>
          </cell>
          <cell r="K248">
            <v>28277</v>
          </cell>
          <cell r="L248">
            <v>720</v>
          </cell>
        </row>
        <row r="249">
          <cell r="C249">
            <v>28307</v>
          </cell>
          <cell r="D249">
            <v>744</v>
          </cell>
          <cell r="K249">
            <v>28307</v>
          </cell>
          <cell r="L249">
            <v>720</v>
          </cell>
        </row>
        <row r="250">
          <cell r="C250">
            <v>28338</v>
          </cell>
          <cell r="D250">
            <v>744</v>
          </cell>
          <cell r="K250">
            <v>28338</v>
          </cell>
          <cell r="L250">
            <v>720</v>
          </cell>
        </row>
        <row r="251">
          <cell r="C251">
            <v>28369</v>
          </cell>
          <cell r="D251">
            <v>744</v>
          </cell>
          <cell r="K251">
            <v>28369</v>
          </cell>
          <cell r="L251">
            <v>720</v>
          </cell>
        </row>
        <row r="252">
          <cell r="C252">
            <v>28399</v>
          </cell>
          <cell r="D252">
            <v>744</v>
          </cell>
          <cell r="K252">
            <v>28399</v>
          </cell>
          <cell r="L252">
            <v>720</v>
          </cell>
        </row>
        <row r="253">
          <cell r="C253">
            <v>28430</v>
          </cell>
          <cell r="D253">
            <v>744</v>
          </cell>
          <cell r="K253">
            <v>28430</v>
          </cell>
          <cell r="L253">
            <v>720</v>
          </cell>
        </row>
        <row r="254">
          <cell r="C254">
            <v>28460</v>
          </cell>
          <cell r="D254">
            <v>744</v>
          </cell>
          <cell r="K254">
            <v>28460</v>
          </cell>
          <cell r="L254">
            <v>720</v>
          </cell>
        </row>
        <row r="255">
          <cell r="C255">
            <v>28491</v>
          </cell>
          <cell r="D255">
            <v>744</v>
          </cell>
          <cell r="K255">
            <v>28491</v>
          </cell>
          <cell r="L255">
            <v>720</v>
          </cell>
        </row>
        <row r="256">
          <cell r="C256">
            <v>28522</v>
          </cell>
          <cell r="D256">
            <v>744</v>
          </cell>
          <cell r="K256">
            <v>28522</v>
          </cell>
          <cell r="L256">
            <v>720</v>
          </cell>
        </row>
        <row r="257">
          <cell r="C257">
            <v>28550</v>
          </cell>
          <cell r="D257">
            <v>744</v>
          </cell>
          <cell r="K257">
            <v>28550</v>
          </cell>
          <cell r="L257">
            <v>720</v>
          </cell>
        </row>
        <row r="258">
          <cell r="C258">
            <v>28581</v>
          </cell>
          <cell r="D258">
            <v>744</v>
          </cell>
          <cell r="K258">
            <v>28581</v>
          </cell>
          <cell r="L258">
            <v>720</v>
          </cell>
        </row>
        <row r="259">
          <cell r="C259">
            <v>28611</v>
          </cell>
          <cell r="D259">
            <v>744</v>
          </cell>
          <cell r="K259">
            <v>28611</v>
          </cell>
          <cell r="L259">
            <v>720</v>
          </cell>
        </row>
        <row r="260">
          <cell r="C260">
            <v>28642</v>
          </cell>
          <cell r="D260">
            <v>744</v>
          </cell>
          <cell r="K260">
            <v>28642</v>
          </cell>
          <cell r="L260">
            <v>720</v>
          </cell>
        </row>
        <row r="261">
          <cell r="C261">
            <v>28672</v>
          </cell>
          <cell r="D261">
            <v>744</v>
          </cell>
          <cell r="K261">
            <v>28672</v>
          </cell>
          <cell r="L261">
            <v>720</v>
          </cell>
        </row>
        <row r="262">
          <cell r="C262">
            <v>28703</v>
          </cell>
          <cell r="D262">
            <v>744</v>
          </cell>
          <cell r="K262">
            <v>28703</v>
          </cell>
          <cell r="L262">
            <v>720</v>
          </cell>
        </row>
        <row r="263">
          <cell r="C263">
            <v>28734</v>
          </cell>
          <cell r="D263">
            <v>744</v>
          </cell>
          <cell r="K263">
            <v>28734</v>
          </cell>
          <cell r="L263">
            <v>720</v>
          </cell>
        </row>
        <row r="264">
          <cell r="C264">
            <v>28764</v>
          </cell>
          <cell r="D264">
            <v>744</v>
          </cell>
          <cell r="K264">
            <v>28764</v>
          </cell>
          <cell r="L264">
            <v>720</v>
          </cell>
        </row>
        <row r="265">
          <cell r="C265">
            <v>28795</v>
          </cell>
          <cell r="D265">
            <v>744</v>
          </cell>
          <cell r="K265">
            <v>28795</v>
          </cell>
          <cell r="L265">
            <v>720</v>
          </cell>
        </row>
        <row r="266">
          <cell r="C266">
            <v>28825</v>
          </cell>
          <cell r="D266">
            <v>744</v>
          </cell>
          <cell r="K266">
            <v>28825</v>
          </cell>
          <cell r="L266">
            <v>720</v>
          </cell>
        </row>
        <row r="267">
          <cell r="C267">
            <v>28856</v>
          </cell>
          <cell r="D267">
            <v>744</v>
          </cell>
          <cell r="K267">
            <v>28856</v>
          </cell>
          <cell r="L267">
            <v>720</v>
          </cell>
        </row>
        <row r="268">
          <cell r="C268">
            <v>28887</v>
          </cell>
          <cell r="D268">
            <v>744</v>
          </cell>
          <cell r="K268">
            <v>28887</v>
          </cell>
          <cell r="L268">
            <v>720</v>
          </cell>
        </row>
        <row r="269">
          <cell r="C269">
            <v>28915</v>
          </cell>
          <cell r="D269">
            <v>744</v>
          </cell>
          <cell r="K269">
            <v>28915</v>
          </cell>
          <cell r="L269">
            <v>720</v>
          </cell>
        </row>
        <row r="270">
          <cell r="C270">
            <v>28946</v>
          </cell>
          <cell r="D270">
            <v>744</v>
          </cell>
          <cell r="K270">
            <v>28946</v>
          </cell>
          <cell r="L270">
            <v>720</v>
          </cell>
        </row>
        <row r="271">
          <cell r="C271">
            <v>28976</v>
          </cell>
          <cell r="D271">
            <v>744</v>
          </cell>
          <cell r="K271">
            <v>28976</v>
          </cell>
          <cell r="L271">
            <v>720</v>
          </cell>
        </row>
        <row r="272">
          <cell r="C272">
            <v>29007</v>
          </cell>
          <cell r="D272">
            <v>744</v>
          </cell>
          <cell r="K272">
            <v>29007</v>
          </cell>
          <cell r="L272">
            <v>720</v>
          </cell>
        </row>
        <row r="273">
          <cell r="C273">
            <v>29037</v>
          </cell>
          <cell r="D273">
            <v>744</v>
          </cell>
          <cell r="K273">
            <v>29037</v>
          </cell>
          <cell r="L273">
            <v>720</v>
          </cell>
        </row>
        <row r="274">
          <cell r="C274">
            <v>29068</v>
          </cell>
          <cell r="D274">
            <v>744</v>
          </cell>
          <cell r="K274">
            <v>29068</v>
          </cell>
          <cell r="L274">
            <v>720</v>
          </cell>
        </row>
        <row r="275">
          <cell r="C275">
            <v>29099</v>
          </cell>
          <cell r="D275">
            <v>744</v>
          </cell>
          <cell r="K275">
            <v>29099</v>
          </cell>
          <cell r="L275">
            <v>720</v>
          </cell>
        </row>
        <row r="276">
          <cell r="C276">
            <v>29129</v>
          </cell>
          <cell r="D276">
            <v>744</v>
          </cell>
          <cell r="K276">
            <v>29129</v>
          </cell>
          <cell r="L276">
            <v>720</v>
          </cell>
        </row>
        <row r="277">
          <cell r="C277">
            <v>29160</v>
          </cell>
          <cell r="D277">
            <v>744</v>
          </cell>
          <cell r="K277">
            <v>29160</v>
          </cell>
          <cell r="L277">
            <v>720</v>
          </cell>
        </row>
        <row r="278">
          <cell r="C278">
            <v>29190</v>
          </cell>
          <cell r="D278">
            <v>744</v>
          </cell>
          <cell r="K278">
            <v>29190</v>
          </cell>
          <cell r="L278">
            <v>720</v>
          </cell>
        </row>
        <row r="279">
          <cell r="C279">
            <v>29221</v>
          </cell>
          <cell r="D279">
            <v>744</v>
          </cell>
          <cell r="K279">
            <v>29221</v>
          </cell>
          <cell r="L279">
            <v>720</v>
          </cell>
        </row>
        <row r="280">
          <cell r="C280">
            <v>29252</v>
          </cell>
          <cell r="D280">
            <v>744</v>
          </cell>
          <cell r="K280">
            <v>29252</v>
          </cell>
          <cell r="L280">
            <v>720</v>
          </cell>
        </row>
        <row r="281">
          <cell r="C281">
            <v>29281</v>
          </cell>
          <cell r="D281">
            <v>744</v>
          </cell>
          <cell r="K281">
            <v>29281</v>
          </cell>
          <cell r="L281">
            <v>720</v>
          </cell>
        </row>
        <row r="282">
          <cell r="C282">
            <v>29312</v>
          </cell>
          <cell r="D282">
            <v>744</v>
          </cell>
          <cell r="K282">
            <v>29312</v>
          </cell>
          <cell r="L282">
            <v>720</v>
          </cell>
        </row>
        <row r="283">
          <cell r="C283">
            <v>29342</v>
          </cell>
          <cell r="D283">
            <v>744</v>
          </cell>
          <cell r="K283">
            <v>29342</v>
          </cell>
          <cell r="L283">
            <v>720</v>
          </cell>
        </row>
        <row r="284">
          <cell r="C284">
            <v>29373</v>
          </cell>
          <cell r="D284">
            <v>744</v>
          </cell>
          <cell r="K284">
            <v>29373</v>
          </cell>
          <cell r="L284">
            <v>720</v>
          </cell>
        </row>
        <row r="285">
          <cell r="C285">
            <v>29403</v>
          </cell>
          <cell r="D285">
            <v>744</v>
          </cell>
          <cell r="K285">
            <v>29403</v>
          </cell>
          <cell r="L285">
            <v>720</v>
          </cell>
        </row>
        <row r="286">
          <cell r="C286">
            <v>29434</v>
          </cell>
          <cell r="D286">
            <v>744</v>
          </cell>
          <cell r="K286">
            <v>29434</v>
          </cell>
          <cell r="L286">
            <v>720</v>
          </cell>
        </row>
        <row r="287">
          <cell r="C287">
            <v>29465</v>
          </cell>
          <cell r="D287">
            <v>744</v>
          </cell>
          <cell r="K287">
            <v>29465</v>
          </cell>
          <cell r="L287">
            <v>720</v>
          </cell>
        </row>
        <row r="288">
          <cell r="C288">
            <v>29495</v>
          </cell>
          <cell r="D288">
            <v>744</v>
          </cell>
          <cell r="K288">
            <v>29495</v>
          </cell>
          <cell r="L288">
            <v>720</v>
          </cell>
        </row>
        <row r="289">
          <cell r="C289">
            <v>29526</v>
          </cell>
          <cell r="D289">
            <v>744</v>
          </cell>
          <cell r="K289">
            <v>29526</v>
          </cell>
          <cell r="L289">
            <v>720</v>
          </cell>
        </row>
        <row r="290">
          <cell r="C290">
            <v>29556</v>
          </cell>
          <cell r="D290">
            <v>744</v>
          </cell>
          <cell r="K290">
            <v>29556</v>
          </cell>
          <cell r="L290">
            <v>720</v>
          </cell>
        </row>
        <row r="291">
          <cell r="C291">
            <v>30529</v>
          </cell>
          <cell r="D291">
            <v>744</v>
          </cell>
          <cell r="K291">
            <v>31533</v>
          </cell>
          <cell r="L291">
            <v>720</v>
          </cell>
        </row>
        <row r="292">
          <cell r="K292">
            <v>32112</v>
          </cell>
          <cell r="L292">
            <v>720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0"/>
  <sheetViews>
    <sheetView tabSelected="1" zoomScaleNormal="100" workbookViewId="0">
      <selection activeCell="A4" sqref="A4:AO4"/>
    </sheetView>
  </sheetViews>
  <sheetFormatPr defaultColWidth="8.85546875" defaultRowHeight="18.75" x14ac:dyDescent="0.25"/>
  <cols>
    <col min="1" max="1" width="6.140625" style="51" customWidth="1"/>
    <col min="2" max="2" width="22.42578125" style="73" customWidth="1"/>
    <col min="3" max="3" width="12.7109375" style="59" hidden="1" customWidth="1"/>
    <col min="4" max="4" width="13.28515625" style="61" customWidth="1"/>
    <col min="5" max="5" width="14.140625" style="61" customWidth="1"/>
    <col min="6" max="6" width="10.28515625" style="74" customWidth="1"/>
    <col min="7" max="7" width="13.7109375" style="74" customWidth="1"/>
    <col min="8" max="8" width="7.140625" style="43" hidden="1" customWidth="1"/>
    <col min="9" max="9" width="11.5703125" style="43" customWidth="1"/>
    <col min="10" max="10" width="8.28515625" style="43" customWidth="1"/>
    <col min="11" max="11" width="9.5703125" style="75" customWidth="1"/>
    <col min="12" max="12" width="6.85546875" style="75" customWidth="1"/>
    <col min="13" max="13" width="8.5703125" style="75" customWidth="1"/>
    <col min="14" max="14" width="10.140625" style="76" customWidth="1"/>
    <col min="15" max="15" width="5.85546875" style="75" customWidth="1"/>
    <col min="16" max="16" width="10.28515625" style="77" customWidth="1"/>
    <col min="17" max="17" width="13.28515625" style="47" customWidth="1"/>
    <col min="18" max="18" width="12.28515625" style="78" hidden="1" customWidth="1"/>
    <col min="19" max="19" width="14.85546875" style="79" customWidth="1"/>
    <col min="20" max="20" width="10.28515625" style="48" customWidth="1"/>
    <col min="21" max="21" width="11.42578125" style="48" customWidth="1"/>
    <col min="22" max="22" width="12.85546875" style="48" customWidth="1"/>
    <col min="23" max="23" width="9.85546875" style="48" customWidth="1"/>
    <col min="24" max="24" width="8.140625" style="77" hidden="1" customWidth="1"/>
    <col min="25" max="25" width="7.5703125" style="85" hidden="1" customWidth="1"/>
    <col min="26" max="26" width="9.42578125" style="47" hidden="1" customWidth="1"/>
    <col min="27" max="27" width="7.28515625" style="43" hidden="1" customWidth="1"/>
    <col min="28" max="28" width="15.85546875" style="47" hidden="1" customWidth="1"/>
    <col min="29" max="29" width="17.85546875" style="47" hidden="1" customWidth="1"/>
    <col min="30" max="30" width="15.5703125" style="47" hidden="1" customWidth="1"/>
    <col min="31" max="31" width="16.28515625" style="47" hidden="1" customWidth="1"/>
    <col min="32" max="32" width="15.28515625" style="78" customWidth="1"/>
    <col min="33" max="33" width="11.5703125" style="78" customWidth="1"/>
    <col min="34" max="34" width="6.5703125" style="78" customWidth="1"/>
    <col min="35" max="35" width="18.140625" style="47" hidden="1" customWidth="1"/>
    <col min="36" max="36" width="16.42578125" style="56" hidden="1" customWidth="1"/>
    <col min="37" max="37" width="16.85546875" style="43" hidden="1" customWidth="1"/>
    <col min="38" max="38" width="16" style="53" hidden="1" customWidth="1"/>
    <col min="39" max="39" width="16" style="43" hidden="1" customWidth="1"/>
    <col min="40" max="40" width="23.7109375" style="57" customWidth="1"/>
    <col min="41" max="41" width="41.28515625" style="80" customWidth="1"/>
    <col min="42" max="42" width="15.28515625" style="42" bestFit="1" customWidth="1"/>
    <col min="43" max="16384" width="8.85546875" style="42"/>
  </cols>
  <sheetData>
    <row r="1" spans="1:42" ht="18.75" customHeight="1" x14ac:dyDescent="0.25">
      <c r="A1" s="219" t="s">
        <v>209</v>
      </c>
      <c r="B1" s="219"/>
      <c r="C1" s="219"/>
      <c r="D1" s="219"/>
      <c r="E1" s="88"/>
      <c r="F1" s="88"/>
      <c r="G1" s="88"/>
      <c r="H1" s="88"/>
      <c r="I1" s="88"/>
      <c r="J1" s="89"/>
      <c r="K1" s="89"/>
      <c r="L1" s="219" t="s">
        <v>86</v>
      </c>
      <c r="M1" s="219"/>
      <c r="N1" s="219"/>
      <c r="O1" s="219"/>
      <c r="P1" s="219"/>
      <c r="Q1" s="219"/>
      <c r="R1" s="219"/>
      <c r="S1" s="219"/>
      <c r="T1" s="89"/>
      <c r="U1" s="89"/>
      <c r="V1" s="89"/>
      <c r="W1" s="89"/>
      <c r="X1" s="89"/>
      <c r="Y1" s="89"/>
      <c r="Z1" s="89"/>
      <c r="AA1" s="89"/>
      <c r="AB1" s="89"/>
      <c r="AC1" s="89"/>
      <c r="AD1" s="89"/>
      <c r="AE1" s="89"/>
      <c r="AF1" s="89"/>
      <c r="AG1" s="89"/>
      <c r="AH1" s="89"/>
      <c r="AI1" s="89"/>
      <c r="AJ1" s="89"/>
      <c r="AK1" s="89"/>
      <c r="AL1" s="89"/>
      <c r="AM1" s="89"/>
      <c r="AN1" s="89"/>
      <c r="AO1" s="89"/>
    </row>
    <row r="2" spans="1:42" ht="25.5" customHeight="1" x14ac:dyDescent="0.25">
      <c r="A2" s="219" t="s">
        <v>210</v>
      </c>
      <c r="B2" s="219"/>
      <c r="C2" s="219"/>
      <c r="D2" s="219"/>
      <c r="E2" s="89"/>
      <c r="F2" s="89"/>
      <c r="G2" s="89"/>
      <c r="H2" s="89"/>
      <c r="I2" s="89"/>
      <c r="J2" s="89"/>
      <c r="K2" s="89"/>
      <c r="L2" s="219" t="s">
        <v>87</v>
      </c>
      <c r="M2" s="219"/>
      <c r="N2" s="219"/>
      <c r="O2" s="219"/>
      <c r="P2" s="219"/>
      <c r="Q2" s="219"/>
      <c r="R2" s="219"/>
      <c r="S2" s="219"/>
      <c r="T2" s="89"/>
      <c r="U2" s="89"/>
      <c r="V2" s="89"/>
      <c r="W2" s="89"/>
      <c r="X2" s="89"/>
      <c r="Y2" s="89"/>
      <c r="Z2" s="89"/>
      <c r="AA2" s="89"/>
      <c r="AB2" s="89"/>
      <c r="AC2" s="89"/>
      <c r="AD2" s="89"/>
      <c r="AE2" s="89"/>
      <c r="AF2" s="89"/>
      <c r="AG2" s="89"/>
      <c r="AH2" s="89"/>
      <c r="AI2" s="89"/>
      <c r="AJ2" s="89"/>
      <c r="AK2" s="89"/>
      <c r="AL2" s="89"/>
      <c r="AM2" s="89"/>
      <c r="AN2" s="89"/>
      <c r="AO2" s="89"/>
    </row>
    <row r="3" spans="1:42" ht="25.5" customHeight="1" x14ac:dyDescent="0.25">
      <c r="A3" s="87"/>
      <c r="B3" s="87"/>
      <c r="C3" s="194"/>
      <c r="D3" s="194"/>
      <c r="E3" s="194"/>
      <c r="F3" s="87"/>
      <c r="G3" s="87"/>
      <c r="H3" s="195"/>
      <c r="I3" s="195"/>
      <c r="J3" s="87"/>
      <c r="K3" s="87"/>
      <c r="L3" s="87"/>
      <c r="M3" s="87"/>
      <c r="N3" s="196"/>
      <c r="O3" s="87"/>
      <c r="P3" s="197"/>
      <c r="Q3" s="57"/>
      <c r="R3" s="87"/>
      <c r="S3" s="198"/>
      <c r="T3" s="199"/>
      <c r="U3" s="199"/>
      <c r="V3" s="199"/>
      <c r="W3" s="199"/>
      <c r="X3" s="87"/>
      <c r="Y3" s="87"/>
      <c r="Z3" s="87"/>
      <c r="AA3" s="87"/>
      <c r="AB3" s="57"/>
      <c r="AC3" s="57"/>
      <c r="AD3" s="57"/>
      <c r="AE3" s="57"/>
      <c r="AF3" s="87"/>
      <c r="AG3" s="87"/>
      <c r="AH3" s="87"/>
      <c r="AI3" s="200"/>
      <c r="AJ3" s="201"/>
      <c r="AK3" s="195"/>
      <c r="AL3" s="202"/>
      <c r="AM3" s="195"/>
      <c r="AO3" s="86"/>
    </row>
    <row r="4" spans="1:42" ht="89.25" customHeight="1" x14ac:dyDescent="0.25">
      <c r="A4" s="219" t="s">
        <v>219</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row>
    <row r="5" spans="1:42" ht="16.5" customHeight="1" x14ac:dyDescent="0.25">
      <c r="A5" s="82"/>
      <c r="B5" s="64"/>
      <c r="C5" s="60"/>
      <c r="D5" s="65"/>
      <c r="E5" s="65"/>
      <c r="F5" s="66"/>
      <c r="G5" s="66"/>
      <c r="H5" s="44"/>
      <c r="I5" s="44"/>
      <c r="J5" s="44"/>
      <c r="K5" s="67"/>
      <c r="L5" s="67"/>
      <c r="M5" s="67"/>
      <c r="N5" s="68"/>
      <c r="O5" s="67"/>
      <c r="P5" s="69"/>
      <c r="Q5" s="45"/>
      <c r="R5" s="70"/>
      <c r="S5" s="71"/>
      <c r="T5" s="46"/>
      <c r="U5" s="46"/>
      <c r="V5" s="46"/>
      <c r="W5" s="46"/>
      <c r="X5" s="69"/>
      <c r="Y5" s="83"/>
      <c r="Z5" s="45"/>
      <c r="AA5" s="44"/>
      <c r="AB5" s="45"/>
      <c r="AC5" s="45"/>
      <c r="AD5" s="45"/>
      <c r="AE5" s="45" t="s">
        <v>8</v>
      </c>
      <c r="AF5" s="70"/>
      <c r="AG5" s="70"/>
      <c r="AH5" s="70"/>
      <c r="AI5" s="45"/>
    </row>
    <row r="6" spans="1:42" s="49" customFormat="1" ht="27" customHeight="1" x14ac:dyDescent="0.25">
      <c r="A6" s="220" t="s">
        <v>0</v>
      </c>
      <c r="B6" s="220" t="s">
        <v>1</v>
      </c>
      <c r="C6" s="221" t="s">
        <v>9</v>
      </c>
      <c r="D6" s="228" t="s">
        <v>9</v>
      </c>
      <c r="E6" s="228"/>
      <c r="F6" s="220" t="s">
        <v>98</v>
      </c>
      <c r="G6" s="225" t="s">
        <v>99</v>
      </c>
      <c r="H6" s="225" t="s">
        <v>12</v>
      </c>
      <c r="I6" s="220" t="s">
        <v>115</v>
      </c>
      <c r="J6" s="220"/>
      <c r="K6" s="220"/>
      <c r="L6" s="220"/>
      <c r="M6" s="220"/>
      <c r="N6" s="220"/>
      <c r="O6" s="220"/>
      <c r="P6" s="220"/>
      <c r="Q6" s="237" t="s">
        <v>212</v>
      </c>
      <c r="R6" s="228" t="s">
        <v>11</v>
      </c>
      <c r="S6" s="238" t="s">
        <v>214</v>
      </c>
      <c r="T6" s="247"/>
      <c r="U6" s="247"/>
      <c r="V6" s="239"/>
      <c r="W6" s="221" t="s">
        <v>155</v>
      </c>
      <c r="X6" s="230" t="s">
        <v>15</v>
      </c>
      <c r="Y6" s="220" t="s">
        <v>2</v>
      </c>
      <c r="Z6" s="220" t="s">
        <v>3</v>
      </c>
      <c r="AA6" s="220"/>
      <c r="AB6" s="237" t="s">
        <v>100</v>
      </c>
      <c r="AC6" s="237"/>
      <c r="AD6" s="237"/>
      <c r="AE6" s="237"/>
      <c r="AF6" s="228" t="s">
        <v>110</v>
      </c>
      <c r="AG6" s="238" t="s">
        <v>213</v>
      </c>
      <c r="AH6" s="239"/>
      <c r="AI6" s="248" t="s">
        <v>101</v>
      </c>
      <c r="AJ6" s="248"/>
      <c r="AK6" s="234" t="s">
        <v>102</v>
      </c>
      <c r="AL6" s="235"/>
      <c r="AM6" s="236"/>
      <c r="AN6" s="243" t="s">
        <v>211</v>
      </c>
      <c r="AO6" s="225" t="s">
        <v>103</v>
      </c>
    </row>
    <row r="7" spans="1:42" s="49" customFormat="1" ht="36" customHeight="1" x14ac:dyDescent="0.25">
      <c r="A7" s="220"/>
      <c r="B7" s="220"/>
      <c r="C7" s="222"/>
      <c r="D7" s="228"/>
      <c r="E7" s="228"/>
      <c r="F7" s="220"/>
      <c r="G7" s="226"/>
      <c r="H7" s="226"/>
      <c r="I7" s="220" t="s">
        <v>119</v>
      </c>
      <c r="J7" s="220" t="s">
        <v>104</v>
      </c>
      <c r="K7" s="229" t="s">
        <v>105</v>
      </c>
      <c r="L7" s="229" t="s">
        <v>107</v>
      </c>
      <c r="M7" s="229" t="s">
        <v>108</v>
      </c>
      <c r="N7" s="224" t="s">
        <v>116</v>
      </c>
      <c r="O7" s="229" t="s">
        <v>106</v>
      </c>
      <c r="P7" s="246" t="s">
        <v>109</v>
      </c>
      <c r="Q7" s="237"/>
      <c r="R7" s="228"/>
      <c r="S7" s="221" t="s">
        <v>111</v>
      </c>
      <c r="T7" s="231" t="s">
        <v>112</v>
      </c>
      <c r="U7" s="231" t="s">
        <v>113</v>
      </c>
      <c r="V7" s="231" t="s">
        <v>114</v>
      </c>
      <c r="W7" s="222"/>
      <c r="X7" s="230"/>
      <c r="Y7" s="220"/>
      <c r="Z7" s="220"/>
      <c r="AA7" s="220"/>
      <c r="AB7" s="237" t="s">
        <v>10</v>
      </c>
      <c r="AC7" s="237" t="s">
        <v>4</v>
      </c>
      <c r="AD7" s="237" t="s">
        <v>188</v>
      </c>
      <c r="AE7" s="237" t="s">
        <v>189</v>
      </c>
      <c r="AF7" s="228"/>
      <c r="AG7" s="221" t="s">
        <v>178</v>
      </c>
      <c r="AH7" s="221" t="s">
        <v>179</v>
      </c>
      <c r="AI7" s="237" t="s">
        <v>117</v>
      </c>
      <c r="AJ7" s="249" t="s">
        <v>118</v>
      </c>
      <c r="AK7" s="220" t="s">
        <v>5</v>
      </c>
      <c r="AL7" s="233" t="s">
        <v>84</v>
      </c>
      <c r="AM7" s="220" t="s">
        <v>85</v>
      </c>
      <c r="AN7" s="244"/>
      <c r="AO7" s="226"/>
    </row>
    <row r="8" spans="1:42" s="49" customFormat="1" ht="83.25" customHeight="1" x14ac:dyDescent="0.25">
      <c r="A8" s="220"/>
      <c r="B8" s="220"/>
      <c r="C8" s="223"/>
      <c r="D8" s="90" t="s">
        <v>13</v>
      </c>
      <c r="E8" s="90" t="s">
        <v>14</v>
      </c>
      <c r="F8" s="220"/>
      <c r="G8" s="227"/>
      <c r="H8" s="227"/>
      <c r="I8" s="220"/>
      <c r="J8" s="220"/>
      <c r="K8" s="229"/>
      <c r="L8" s="229"/>
      <c r="M8" s="229"/>
      <c r="N8" s="224"/>
      <c r="O8" s="229"/>
      <c r="P8" s="246"/>
      <c r="Q8" s="237"/>
      <c r="R8" s="228"/>
      <c r="S8" s="223"/>
      <c r="T8" s="232"/>
      <c r="U8" s="232"/>
      <c r="V8" s="232"/>
      <c r="W8" s="223"/>
      <c r="X8" s="230"/>
      <c r="Y8" s="220"/>
      <c r="Z8" s="91" t="s">
        <v>6</v>
      </c>
      <c r="AA8" s="92" t="s">
        <v>7</v>
      </c>
      <c r="AB8" s="237"/>
      <c r="AC8" s="237"/>
      <c r="AD8" s="237"/>
      <c r="AE8" s="237"/>
      <c r="AF8" s="228"/>
      <c r="AG8" s="223"/>
      <c r="AH8" s="223"/>
      <c r="AI8" s="237"/>
      <c r="AJ8" s="249"/>
      <c r="AK8" s="220"/>
      <c r="AL8" s="233"/>
      <c r="AM8" s="220"/>
      <c r="AN8" s="245"/>
      <c r="AO8" s="227"/>
    </row>
    <row r="9" spans="1:42" s="50" customFormat="1" ht="27.75" customHeight="1" x14ac:dyDescent="0.25">
      <c r="A9" s="93">
        <v>1</v>
      </c>
      <c r="B9" s="93">
        <v>2</v>
      </c>
      <c r="C9" s="94"/>
      <c r="D9" s="95" t="s">
        <v>141</v>
      </c>
      <c r="E9" s="95" t="s">
        <v>142</v>
      </c>
      <c r="F9" s="93">
        <v>5</v>
      </c>
      <c r="G9" s="96">
        <v>6</v>
      </c>
      <c r="H9" s="96"/>
      <c r="I9" s="93">
        <v>7</v>
      </c>
      <c r="J9" s="93">
        <v>8</v>
      </c>
      <c r="K9" s="97" t="s">
        <v>143</v>
      </c>
      <c r="L9" s="97" t="s">
        <v>144</v>
      </c>
      <c r="M9" s="97" t="s">
        <v>145</v>
      </c>
      <c r="N9" s="98" t="s">
        <v>146</v>
      </c>
      <c r="O9" s="97" t="s">
        <v>147</v>
      </c>
      <c r="P9" s="99" t="s">
        <v>148</v>
      </c>
      <c r="Q9" s="100" t="s">
        <v>149</v>
      </c>
      <c r="R9" s="101"/>
      <c r="S9" s="102" t="s">
        <v>150</v>
      </c>
      <c r="T9" s="103" t="s">
        <v>151</v>
      </c>
      <c r="U9" s="103" t="s">
        <v>152</v>
      </c>
      <c r="V9" s="103" t="s">
        <v>153</v>
      </c>
      <c r="W9" s="103" t="s">
        <v>154</v>
      </c>
      <c r="X9" s="104"/>
      <c r="Y9" s="93"/>
      <c r="Z9" s="105"/>
      <c r="AA9" s="93"/>
      <c r="AB9" s="105"/>
      <c r="AC9" s="105"/>
      <c r="AD9" s="105"/>
      <c r="AE9" s="105"/>
      <c r="AF9" s="95" t="s">
        <v>156</v>
      </c>
      <c r="AG9" s="95" t="s">
        <v>157</v>
      </c>
      <c r="AH9" s="95" t="s">
        <v>158</v>
      </c>
      <c r="AI9" s="100"/>
      <c r="AJ9" s="106"/>
      <c r="AK9" s="93"/>
      <c r="AL9" s="107"/>
      <c r="AM9" s="93"/>
      <c r="AN9" s="108" t="s">
        <v>159</v>
      </c>
      <c r="AO9" s="109" t="s">
        <v>160</v>
      </c>
    </row>
    <row r="10" spans="1:42" ht="32.25" customHeight="1" x14ac:dyDescent="0.25">
      <c r="A10" s="203" t="s">
        <v>215</v>
      </c>
      <c r="B10" s="204" t="s">
        <v>216</v>
      </c>
      <c r="C10" s="205"/>
      <c r="D10" s="206"/>
      <c r="E10" s="206"/>
      <c r="F10" s="207"/>
      <c r="G10" s="208"/>
      <c r="H10" s="209"/>
      <c r="I10" s="209"/>
      <c r="J10" s="209"/>
      <c r="K10" s="210"/>
      <c r="L10" s="210"/>
      <c r="M10" s="210"/>
      <c r="N10" s="211"/>
      <c r="O10" s="210"/>
      <c r="P10" s="212"/>
      <c r="Q10" s="213"/>
      <c r="R10" s="214"/>
      <c r="S10" s="206"/>
      <c r="T10" s="215"/>
      <c r="U10" s="215"/>
      <c r="V10" s="215"/>
      <c r="W10" s="215"/>
      <c r="X10" s="216"/>
      <c r="Y10" s="209"/>
      <c r="Z10" s="213"/>
      <c r="AA10" s="209"/>
      <c r="AB10" s="213"/>
      <c r="AC10" s="213"/>
      <c r="AD10" s="213"/>
      <c r="AE10" s="213"/>
      <c r="AF10" s="214"/>
      <c r="AG10" s="214"/>
      <c r="AH10" s="214"/>
      <c r="AI10" s="213">
        <f t="shared" ref="AI10:AM10" si="0">SUM(AI13:AI16)</f>
        <v>8979841.8580000009</v>
      </c>
      <c r="AJ10" s="213">
        <f t="shared" si="0"/>
        <v>1092224.25</v>
      </c>
      <c r="AK10" s="213">
        <f t="shared" si="0"/>
        <v>766303.20000000007</v>
      </c>
      <c r="AL10" s="213">
        <f t="shared" si="0"/>
        <v>296700.30000000005</v>
      </c>
      <c r="AM10" s="213">
        <f t="shared" si="0"/>
        <v>29220.75</v>
      </c>
      <c r="AN10" s="213">
        <f>AN12+AN14</f>
        <v>2366237.25</v>
      </c>
      <c r="AO10" s="217"/>
    </row>
    <row r="11" spans="1:42" ht="30.6" customHeight="1" x14ac:dyDescent="0.25">
      <c r="A11" s="110" t="s">
        <v>92</v>
      </c>
      <c r="B11" s="111" t="s">
        <v>94</v>
      </c>
      <c r="C11" s="112"/>
      <c r="D11" s="90"/>
      <c r="E11" s="90"/>
      <c r="F11" s="92"/>
      <c r="G11" s="92"/>
      <c r="H11" s="92"/>
      <c r="I11" s="92"/>
      <c r="J11" s="92"/>
      <c r="K11" s="113"/>
      <c r="L11" s="113"/>
      <c r="M11" s="113"/>
      <c r="N11" s="114"/>
      <c r="O11" s="113"/>
      <c r="P11" s="115"/>
      <c r="Q11" s="116">
        <f t="shared" ref="Q11:Q28" si="1">((I11+J11)+(I11*K11)+(((I11+J11)+(I11*K11))*O11)+(((I11+J11)+(I11*K11))*L11)+(((I11+J11)+(I11*K11))*M11)+N11)*2340+(P11*2340)</f>
        <v>0</v>
      </c>
      <c r="R11" s="117"/>
      <c r="S11" s="118"/>
      <c r="T11" s="119"/>
      <c r="U11" s="119"/>
      <c r="V11" s="120"/>
      <c r="W11" s="120"/>
      <c r="X11" s="121"/>
      <c r="Y11" s="91"/>
      <c r="Z11" s="91"/>
      <c r="AA11" s="122"/>
      <c r="AB11" s="91"/>
      <c r="AC11" s="91"/>
      <c r="AD11" s="91"/>
      <c r="AE11" s="91"/>
      <c r="AF11" s="117"/>
      <c r="AG11" s="117"/>
      <c r="AH11" s="117"/>
      <c r="AI11" s="91"/>
      <c r="AJ11" s="123">
        <f t="shared" ref="AJ11:AJ38" si="2">AK11+AL11+AM11</f>
        <v>0</v>
      </c>
      <c r="AK11" s="124"/>
      <c r="AL11" s="125"/>
      <c r="AM11" s="124"/>
      <c r="AN11" s="91"/>
      <c r="AO11" s="126"/>
    </row>
    <row r="12" spans="1:42" ht="171" customHeight="1" x14ac:dyDescent="0.25">
      <c r="A12" s="126">
        <v>1</v>
      </c>
      <c r="B12" s="127" t="s">
        <v>69</v>
      </c>
      <c r="C12" s="112">
        <f t="shared" ref="C12:C38" si="3">DATE(YEAR(D12),MONTH(D12),1)</f>
        <v>24807</v>
      </c>
      <c r="D12" s="183">
        <v>24816</v>
      </c>
      <c r="E12" s="183"/>
      <c r="F12" s="126" t="s">
        <v>120</v>
      </c>
      <c r="G12" s="126" t="s">
        <v>168</v>
      </c>
      <c r="H12" s="126" t="s">
        <v>13</v>
      </c>
      <c r="I12" s="126">
        <v>6.1</v>
      </c>
      <c r="J12" s="126">
        <v>0.3</v>
      </c>
      <c r="K12" s="129"/>
      <c r="L12" s="129"/>
      <c r="M12" s="129"/>
      <c r="N12" s="130"/>
      <c r="O12" s="129">
        <v>0.25</v>
      </c>
      <c r="P12" s="131"/>
      <c r="Q12" s="116">
        <f t="shared" si="1"/>
        <v>18719.999999999996</v>
      </c>
      <c r="R12" s="117">
        <v>45839</v>
      </c>
      <c r="S12" s="132" t="s">
        <v>132</v>
      </c>
      <c r="T12" s="119">
        <v>34</v>
      </c>
      <c r="U12" s="119">
        <v>7</v>
      </c>
      <c r="V12" s="120">
        <f t="shared" ref="V12:V38" si="4">(T12*12)+U12</f>
        <v>415</v>
      </c>
      <c r="W12" s="120" t="s">
        <v>192</v>
      </c>
      <c r="X12" s="131">
        <v>35</v>
      </c>
      <c r="Y12" s="133">
        <f>IF(H12="Nam",VLOOKUP(C12,'Tuổi nghỉ hưu 135'!$C$51:$D$320,2,0)-(DATEDIF(D12+1,R12,"M")),VLOOKUP(C12,'Tuổi nghỉ hưu 135'!$K$111:$L$320,2,0)-(DATEDIF(D12+1,R12,"M")))</f>
        <v>54</v>
      </c>
      <c r="Z12" s="91">
        <f t="shared" ref="Z12:Z38" si="5">Y12/12</f>
        <v>4.5</v>
      </c>
      <c r="AA12" s="122">
        <v>4.5</v>
      </c>
      <c r="AB12" s="91">
        <f t="shared" ref="AB12:AB38" si="6">IF(Y12&lt;=60,Y12*Q12,Q12*0.9*60)</f>
        <v>1010879.9999999998</v>
      </c>
      <c r="AC12" s="91">
        <f t="shared" ref="AC12:AC38" si="7">IF(Y12&lt;=60,5*Q12*AA12,4*Q12*AA12)</f>
        <v>421199.99999999994</v>
      </c>
      <c r="AD12" s="91">
        <f>4*Q12</f>
        <v>74879.999999999985</v>
      </c>
      <c r="AE12" s="91">
        <f>(X12-15)*0.5*Q12</f>
        <v>187199.99999999997</v>
      </c>
      <c r="AF12" s="181">
        <v>45839</v>
      </c>
      <c r="AG12" s="117" t="s">
        <v>180</v>
      </c>
      <c r="AH12" s="117"/>
      <c r="AI12" s="91">
        <f>AB12+AC12+AD12+AE12</f>
        <v>1694159.9999999998</v>
      </c>
      <c r="AJ12" s="123">
        <f t="shared" si="2"/>
        <v>0</v>
      </c>
      <c r="AK12" s="124"/>
      <c r="AL12" s="125"/>
      <c r="AM12" s="124"/>
      <c r="AN12" s="91">
        <f t="shared" ref="AN12:AN38" si="8">AI12+AJ12</f>
        <v>1694159.9999999998</v>
      </c>
      <c r="AO12" s="126" t="s">
        <v>182</v>
      </c>
      <c r="AP12" s="218"/>
    </row>
    <row r="13" spans="1:42" s="52" customFormat="1" ht="33" customHeight="1" x14ac:dyDescent="0.25">
      <c r="A13" s="92" t="s">
        <v>93</v>
      </c>
      <c r="B13" s="111" t="s">
        <v>97</v>
      </c>
      <c r="C13" s="134"/>
      <c r="D13" s="184"/>
      <c r="E13" s="184"/>
      <c r="F13" s="92"/>
      <c r="G13" s="92"/>
      <c r="H13" s="92"/>
      <c r="I13" s="92"/>
      <c r="J13" s="92"/>
      <c r="K13" s="113"/>
      <c r="L13" s="113"/>
      <c r="M13" s="113"/>
      <c r="N13" s="114"/>
      <c r="O13" s="113"/>
      <c r="P13" s="115"/>
      <c r="Q13" s="116">
        <f t="shared" si="1"/>
        <v>0</v>
      </c>
      <c r="R13" s="117"/>
      <c r="S13" s="181"/>
      <c r="T13" s="135"/>
      <c r="U13" s="135"/>
      <c r="V13" s="120">
        <f t="shared" si="4"/>
        <v>0</v>
      </c>
      <c r="W13" s="120"/>
      <c r="X13" s="115"/>
      <c r="Y13" s="133"/>
      <c r="Z13" s="91"/>
      <c r="AA13" s="122"/>
      <c r="AB13" s="91"/>
      <c r="AC13" s="91"/>
      <c r="AD13" s="91"/>
      <c r="AE13" s="91"/>
      <c r="AF13" s="181"/>
      <c r="AG13" s="117"/>
      <c r="AH13" s="117"/>
      <c r="AI13" s="91"/>
      <c r="AJ13" s="123">
        <f t="shared" si="2"/>
        <v>0</v>
      </c>
      <c r="AK13" s="136"/>
      <c r="AL13" s="137"/>
      <c r="AM13" s="136"/>
      <c r="AN13" s="91">
        <f t="shared" si="8"/>
        <v>0</v>
      </c>
      <c r="AO13" s="92"/>
    </row>
    <row r="14" spans="1:42" ht="128.25" customHeight="1" x14ac:dyDescent="0.25">
      <c r="A14" s="126">
        <v>2</v>
      </c>
      <c r="B14" s="127" t="s">
        <v>83</v>
      </c>
      <c r="C14" s="112">
        <f t="shared" si="3"/>
        <v>32112</v>
      </c>
      <c r="D14" s="183">
        <v>32112</v>
      </c>
      <c r="E14" s="183">
        <v>32112</v>
      </c>
      <c r="F14" s="126" t="s">
        <v>121</v>
      </c>
      <c r="G14" s="126" t="s">
        <v>169</v>
      </c>
      <c r="H14" s="126" t="s">
        <v>14</v>
      </c>
      <c r="I14" s="126">
        <v>3.33</v>
      </c>
      <c r="J14" s="126"/>
      <c r="K14" s="129"/>
      <c r="L14" s="129"/>
      <c r="M14" s="129"/>
      <c r="N14" s="130"/>
      <c r="O14" s="129">
        <v>0.25</v>
      </c>
      <c r="P14" s="131"/>
      <c r="Q14" s="116">
        <f t="shared" si="1"/>
        <v>9740.25</v>
      </c>
      <c r="R14" s="117">
        <v>45839</v>
      </c>
      <c r="S14" s="192">
        <v>41456</v>
      </c>
      <c r="T14" s="119">
        <v>12</v>
      </c>
      <c r="U14" s="119">
        <v>0</v>
      </c>
      <c r="V14" s="120">
        <f t="shared" si="4"/>
        <v>144</v>
      </c>
      <c r="W14" s="120" t="s">
        <v>193</v>
      </c>
      <c r="X14" s="131">
        <v>12</v>
      </c>
      <c r="Y14" s="133">
        <f>IF(H14="Nam",VLOOKUP(C14,'Tuổi nghỉ hưu 135'!$C$51:$D$320,2,0)-(DATEDIF(D14+1,R14,"M")),VLOOKUP(C14,'Tuổi nghỉ hưu 135'!$K$111:$L$320,2,0)-(DATEDIF(D14+1,R14,"M")))</f>
        <v>270</v>
      </c>
      <c r="Z14" s="91">
        <f t="shared" ref="Z14" si="9">Y14/12</f>
        <v>22.5</v>
      </c>
      <c r="AA14" s="122">
        <f t="shared" ref="AA14" si="10">IF(MOD(Z14,1) = 0, INT(Z14), IF(MOD(Z14,1) &lt; 0.5, INT(Z14) + 0.5, INT(Z14) + 1))</f>
        <v>23</v>
      </c>
      <c r="AB14" s="91"/>
      <c r="AC14" s="91"/>
      <c r="AD14" s="91"/>
      <c r="AE14" s="91"/>
      <c r="AF14" s="181">
        <v>45839</v>
      </c>
      <c r="AG14" s="117"/>
      <c r="AH14" s="117" t="s">
        <v>180</v>
      </c>
      <c r="AI14" s="91"/>
      <c r="AJ14" s="123">
        <f t="shared" si="2"/>
        <v>672077.25</v>
      </c>
      <c r="AK14" s="138">
        <f t="shared" ref="AK14" si="11">Q14*0.8*60</f>
        <v>467532.00000000006</v>
      </c>
      <c r="AL14" s="125">
        <f t="shared" ref="AL14" si="12">X14*1.5*Q14</f>
        <v>175324.5</v>
      </c>
      <c r="AM14" s="138">
        <f>Q14*3</f>
        <v>29220.75</v>
      </c>
      <c r="AN14" s="91">
        <f t="shared" si="8"/>
        <v>672077.25</v>
      </c>
      <c r="AO14" s="126" t="s">
        <v>186</v>
      </c>
    </row>
    <row r="15" spans="1:42" s="52" customFormat="1" ht="31.5" customHeight="1" x14ac:dyDescent="0.25">
      <c r="A15" s="139" t="s">
        <v>90</v>
      </c>
      <c r="B15" s="140" t="s">
        <v>91</v>
      </c>
      <c r="C15" s="141"/>
      <c r="D15" s="185"/>
      <c r="E15" s="185"/>
      <c r="F15" s="139"/>
      <c r="G15" s="139"/>
      <c r="H15" s="139"/>
      <c r="I15" s="139"/>
      <c r="J15" s="139"/>
      <c r="K15" s="142"/>
      <c r="L15" s="142"/>
      <c r="M15" s="142"/>
      <c r="N15" s="143"/>
      <c r="O15" s="142"/>
      <c r="P15" s="144"/>
      <c r="Q15" s="145">
        <f t="shared" si="1"/>
        <v>0</v>
      </c>
      <c r="R15" s="146"/>
      <c r="S15" s="182"/>
      <c r="T15" s="147"/>
      <c r="U15" s="147"/>
      <c r="V15" s="148"/>
      <c r="W15" s="148"/>
      <c r="X15" s="144"/>
      <c r="Y15" s="149"/>
      <c r="Z15" s="58"/>
      <c r="AA15" s="150"/>
      <c r="AB15" s="58"/>
      <c r="AC15" s="58"/>
      <c r="AD15" s="58"/>
      <c r="AE15" s="58"/>
      <c r="AF15" s="182"/>
      <c r="AG15" s="146"/>
      <c r="AH15" s="146"/>
      <c r="AI15" s="58">
        <f>SUM(AI17:AI31)</f>
        <v>8979841.8580000009</v>
      </c>
      <c r="AJ15" s="58">
        <f t="shared" ref="AJ15:AM15" si="13">SUM(AJ17:AJ31)</f>
        <v>420147</v>
      </c>
      <c r="AK15" s="58">
        <f t="shared" si="13"/>
        <v>298771.20000000001</v>
      </c>
      <c r="AL15" s="58">
        <f t="shared" si="13"/>
        <v>121375.80000000002</v>
      </c>
      <c r="AM15" s="58">
        <f t="shared" si="13"/>
        <v>0</v>
      </c>
      <c r="AN15" s="58">
        <f>SUM(AN17:AN31)</f>
        <v>9399988.8580000009</v>
      </c>
      <c r="AO15" s="139"/>
    </row>
    <row r="16" spans="1:42" s="52" customFormat="1" ht="38.25" customHeight="1" x14ac:dyDescent="0.25">
      <c r="A16" s="110" t="s">
        <v>92</v>
      </c>
      <c r="B16" s="111" t="s">
        <v>95</v>
      </c>
      <c r="C16" s="90"/>
      <c r="D16" s="184"/>
      <c r="E16" s="184"/>
      <c r="F16" s="92"/>
      <c r="G16" s="92"/>
      <c r="H16" s="92"/>
      <c r="I16" s="92"/>
      <c r="J16" s="92"/>
      <c r="K16" s="113"/>
      <c r="L16" s="113"/>
      <c r="M16" s="113"/>
      <c r="N16" s="114"/>
      <c r="O16" s="113"/>
      <c r="P16" s="115"/>
      <c r="Q16" s="116">
        <f t="shared" si="1"/>
        <v>0</v>
      </c>
      <c r="R16" s="117"/>
      <c r="S16" s="181"/>
      <c r="T16" s="135"/>
      <c r="U16" s="135"/>
      <c r="V16" s="120"/>
      <c r="W16" s="120"/>
      <c r="X16" s="115"/>
      <c r="Y16" s="133"/>
      <c r="Z16" s="91"/>
      <c r="AA16" s="151"/>
      <c r="AB16" s="91"/>
      <c r="AC16" s="91"/>
      <c r="AD16" s="91"/>
      <c r="AE16" s="91"/>
      <c r="AF16" s="181"/>
      <c r="AG16" s="117"/>
      <c r="AH16" s="117"/>
      <c r="AI16" s="91"/>
      <c r="AJ16" s="123"/>
      <c r="AK16" s="138"/>
      <c r="AL16" s="125"/>
      <c r="AM16" s="138"/>
      <c r="AN16" s="91"/>
      <c r="AO16" s="92"/>
    </row>
    <row r="17" spans="1:41" ht="198" customHeight="1" x14ac:dyDescent="0.25">
      <c r="A17" s="126">
        <v>3</v>
      </c>
      <c r="B17" s="152" t="s">
        <v>89</v>
      </c>
      <c r="C17" s="112">
        <f>DATE(YEAR(D17),MONTH(D17),1)</f>
        <v>25263</v>
      </c>
      <c r="D17" s="186">
        <v>25278</v>
      </c>
      <c r="E17" s="186">
        <v>25278</v>
      </c>
      <c r="F17" s="126" t="s">
        <v>122</v>
      </c>
      <c r="G17" s="126" t="s">
        <v>170</v>
      </c>
      <c r="H17" s="126" t="s">
        <v>14</v>
      </c>
      <c r="I17" s="126">
        <v>5.36</v>
      </c>
      <c r="J17" s="126">
        <v>0.65</v>
      </c>
      <c r="K17" s="129"/>
      <c r="L17" s="129"/>
      <c r="M17" s="129"/>
      <c r="N17" s="130"/>
      <c r="O17" s="129"/>
      <c r="P17" s="131"/>
      <c r="Q17" s="116">
        <f t="shared" si="1"/>
        <v>14063.400000000001</v>
      </c>
      <c r="R17" s="90">
        <v>45839</v>
      </c>
      <c r="S17" s="183" t="s">
        <v>131</v>
      </c>
      <c r="T17" s="120">
        <v>30</v>
      </c>
      <c r="U17" s="120">
        <v>10</v>
      </c>
      <c r="V17" s="120">
        <f t="shared" si="4"/>
        <v>370</v>
      </c>
      <c r="W17" s="120" t="s">
        <v>194</v>
      </c>
      <c r="X17" s="131">
        <v>31</v>
      </c>
      <c r="Y17" s="133">
        <f>IF(H17="Nam",VLOOKUP(C17,'Tuổi nghỉ hưu 135'!$C$51:$D$320,2,0)-(DATEDIF(D17+1,R17,"M")),VLOOKUP(C17,'Tuổi nghỉ hưu 135'!$K$111:$L$320,2,0)-(DATEDIF(D17+1,R17,"M")))</f>
        <v>5</v>
      </c>
      <c r="Z17" s="91">
        <f>Y17/12</f>
        <v>0.41666666666666669</v>
      </c>
      <c r="AA17" s="122">
        <f>IF(MOD(Z17,1) = 0, INT(Z17), IF(MOD(Z17,1) &lt; 0.5, INT(Z17) + 0.5, INT(Z17) + 1))</f>
        <v>0.5</v>
      </c>
      <c r="AB17" s="91">
        <f>Y17*Q17</f>
        <v>70317</v>
      </c>
      <c r="AC17" s="91"/>
      <c r="AD17" s="91"/>
      <c r="AE17" s="91"/>
      <c r="AF17" s="181">
        <v>45839</v>
      </c>
      <c r="AG17" s="90" t="s">
        <v>180</v>
      </c>
      <c r="AH17" s="90"/>
      <c r="AI17" s="91">
        <f>AB17+AC17+AD17+AE17</f>
        <v>70317</v>
      </c>
      <c r="AJ17" s="123"/>
      <c r="AK17" s="138"/>
      <c r="AL17" s="125"/>
      <c r="AM17" s="138"/>
      <c r="AN17" s="91">
        <f t="shared" si="8"/>
        <v>70317</v>
      </c>
      <c r="AO17" s="126" t="s">
        <v>217</v>
      </c>
    </row>
    <row r="18" spans="1:41" ht="200.25" customHeight="1" x14ac:dyDescent="0.25">
      <c r="A18" s="126">
        <v>4</v>
      </c>
      <c r="B18" s="152" t="s">
        <v>88</v>
      </c>
      <c r="C18" s="112">
        <f>DATE(YEAR(D18),MONTH(D18),1)</f>
        <v>25235</v>
      </c>
      <c r="D18" s="186">
        <v>25259</v>
      </c>
      <c r="E18" s="186">
        <v>25259</v>
      </c>
      <c r="F18" s="126" t="s">
        <v>123</v>
      </c>
      <c r="G18" s="126" t="s">
        <v>171</v>
      </c>
      <c r="H18" s="126" t="s">
        <v>14</v>
      </c>
      <c r="I18" s="126">
        <v>4.9800000000000004</v>
      </c>
      <c r="J18" s="126">
        <v>0.3</v>
      </c>
      <c r="K18" s="129">
        <v>0.06</v>
      </c>
      <c r="L18" s="129"/>
      <c r="M18" s="129"/>
      <c r="N18" s="130"/>
      <c r="O18" s="129"/>
      <c r="P18" s="131"/>
      <c r="Q18" s="116">
        <f t="shared" si="1"/>
        <v>13054.392</v>
      </c>
      <c r="R18" s="90">
        <v>45839</v>
      </c>
      <c r="S18" s="183" t="s">
        <v>133</v>
      </c>
      <c r="T18" s="120">
        <v>30</v>
      </c>
      <c r="U18" s="120">
        <v>11</v>
      </c>
      <c r="V18" s="120">
        <f t="shared" si="4"/>
        <v>371</v>
      </c>
      <c r="W18" s="120" t="s">
        <v>187</v>
      </c>
      <c r="X18" s="131">
        <v>31</v>
      </c>
      <c r="Y18" s="133">
        <f>IF(H18="Nam",VLOOKUP(C18,'Tuổi nghỉ hưu 135'!$C$51:$D$320,2,0)-(DATEDIF(D18+1,R18,"M")),VLOOKUP(C18,'Tuổi nghỉ hưu 135'!$K$111:$L$320,2,0)-(DATEDIF(D18+1,R18,"M")))</f>
        <v>4</v>
      </c>
      <c r="Z18" s="91">
        <f>Y18/12</f>
        <v>0.33333333333333331</v>
      </c>
      <c r="AA18" s="122">
        <f>IF(MOD(Z18,1) = 0, INT(Z18), IF(MOD(Z18,1) &lt; 0.5, INT(Z18) + 0.5, INT(Z18) + 1))</f>
        <v>0.5</v>
      </c>
      <c r="AB18" s="91">
        <f>Y18*Q18</f>
        <v>52217.567999999999</v>
      </c>
      <c r="AC18" s="91"/>
      <c r="AD18" s="91"/>
      <c r="AE18" s="91"/>
      <c r="AF18" s="181">
        <v>45839</v>
      </c>
      <c r="AG18" s="90" t="s">
        <v>180</v>
      </c>
      <c r="AH18" s="90"/>
      <c r="AI18" s="91">
        <f>AB18+AC18+AD18+AE18</f>
        <v>52217.567999999999</v>
      </c>
      <c r="AJ18" s="123"/>
      <c r="AK18" s="138"/>
      <c r="AL18" s="125"/>
      <c r="AM18" s="138"/>
      <c r="AN18" s="91">
        <f t="shared" si="8"/>
        <v>52217.567999999999</v>
      </c>
      <c r="AO18" s="126" t="s">
        <v>218</v>
      </c>
    </row>
    <row r="19" spans="1:41" s="52" customFormat="1" ht="38.25" customHeight="1" x14ac:dyDescent="0.25">
      <c r="A19" s="110" t="s">
        <v>93</v>
      </c>
      <c r="B19" s="111" t="s">
        <v>94</v>
      </c>
      <c r="C19" s="90"/>
      <c r="D19" s="184"/>
      <c r="E19" s="184"/>
      <c r="F19" s="92"/>
      <c r="G19" s="92"/>
      <c r="H19" s="92"/>
      <c r="I19" s="92"/>
      <c r="J19" s="92"/>
      <c r="K19" s="113"/>
      <c r="L19" s="113"/>
      <c r="M19" s="113"/>
      <c r="N19" s="114"/>
      <c r="O19" s="113"/>
      <c r="P19" s="115"/>
      <c r="Q19" s="116">
        <f t="shared" si="1"/>
        <v>0</v>
      </c>
      <c r="R19" s="117"/>
      <c r="S19" s="181"/>
      <c r="T19" s="135"/>
      <c r="U19" s="135"/>
      <c r="V19" s="120"/>
      <c r="W19" s="120"/>
      <c r="X19" s="115"/>
      <c r="Y19" s="133"/>
      <c r="Z19" s="91"/>
      <c r="AA19" s="151"/>
      <c r="AB19" s="91"/>
      <c r="AC19" s="91"/>
      <c r="AD19" s="91"/>
      <c r="AE19" s="91"/>
      <c r="AF19" s="181"/>
      <c r="AG19" s="117"/>
      <c r="AH19" s="117"/>
      <c r="AI19" s="91"/>
      <c r="AJ19" s="123"/>
      <c r="AK19" s="138"/>
      <c r="AL19" s="125"/>
      <c r="AM19" s="138"/>
      <c r="AN19" s="91"/>
      <c r="AO19" s="92"/>
    </row>
    <row r="20" spans="1:41" ht="124.9" customHeight="1" x14ac:dyDescent="0.25">
      <c r="A20" s="126">
        <v>5</v>
      </c>
      <c r="B20" s="127" t="s">
        <v>79</v>
      </c>
      <c r="C20" s="112">
        <f>DATE(YEAR(D20),MONTH(D20),1)</f>
        <v>25355</v>
      </c>
      <c r="D20" s="187" t="s">
        <v>81</v>
      </c>
      <c r="E20" s="187"/>
      <c r="F20" s="153" t="s">
        <v>130</v>
      </c>
      <c r="G20" s="126" t="s">
        <v>167</v>
      </c>
      <c r="H20" s="126" t="s">
        <v>13</v>
      </c>
      <c r="I20" s="126">
        <v>3.66</v>
      </c>
      <c r="J20" s="126"/>
      <c r="K20" s="129"/>
      <c r="L20" s="129"/>
      <c r="M20" s="129"/>
      <c r="N20" s="130"/>
      <c r="O20" s="129"/>
      <c r="P20" s="131"/>
      <c r="Q20" s="116">
        <f>((I20+J20)+(I20*K20)+(((I20+J20)+(I20*K20))*O20)+(((I20+J20)+(I20*K20))*L20)+(((I20+J20)+(I20*K20))*M20)+N20)*2340+(P20*2340)</f>
        <v>8564.4</v>
      </c>
      <c r="R20" s="117">
        <v>45839</v>
      </c>
      <c r="S20" s="193" t="s">
        <v>138</v>
      </c>
      <c r="T20" s="119">
        <v>20</v>
      </c>
      <c r="U20" s="119">
        <v>5</v>
      </c>
      <c r="V20" s="120">
        <f>(T20*12)+U20</f>
        <v>245</v>
      </c>
      <c r="W20" s="120" t="s">
        <v>195</v>
      </c>
      <c r="X20" s="131">
        <v>20.5</v>
      </c>
      <c r="Y20" s="133">
        <f>IF(H20="Nam",VLOOKUP(C20,'Tuổi nghỉ hưu 135'!$C$51:$D$320,2,0)-(DATEDIF(D20+1,R20,"M")),VLOOKUP(C20,'Tuổi nghỉ hưu 135'!$K$111:$L$320,2,0)-(DATEDIF(D20+1,R20,"M")))</f>
        <v>72</v>
      </c>
      <c r="Z20" s="91">
        <f>Y20/12</f>
        <v>6</v>
      </c>
      <c r="AA20" s="122">
        <f>IF(MOD(Z20,1) = 0, INT(Z20), IF(MOD(Z20,1) &lt; 0.5, INT(Z20) + 0.5, INT(Z20) + 1))</f>
        <v>6</v>
      </c>
      <c r="AB20" s="91">
        <f>IF(Y20&lt;=60,Y20*Q20,Q20*0.9*60)</f>
        <v>462477.6</v>
      </c>
      <c r="AC20" s="91">
        <f>IF(Y20&lt;=60,5*Q20*AA20,4*Q20*AA20)</f>
        <v>205545.59999999998</v>
      </c>
      <c r="AD20" s="91">
        <f t="shared" ref="AD20:AD29" si="14">4*Q20</f>
        <v>34257.599999999999</v>
      </c>
      <c r="AE20" s="91">
        <f t="shared" ref="AE20:AE29" si="15">(X20-15)*0.5*Q20</f>
        <v>23552.1</v>
      </c>
      <c r="AF20" s="181">
        <v>45839</v>
      </c>
      <c r="AG20" s="117" t="s">
        <v>180</v>
      </c>
      <c r="AH20" s="117"/>
      <c r="AI20" s="91">
        <f>AB20+AC20+AD20+AE20</f>
        <v>725832.89999999991</v>
      </c>
      <c r="AJ20" s="123">
        <f>AK20+AL20+AM20</f>
        <v>0</v>
      </c>
      <c r="AK20" s="138"/>
      <c r="AL20" s="125"/>
      <c r="AM20" s="138"/>
      <c r="AN20" s="91">
        <f>AI20+AJ20</f>
        <v>725832.89999999991</v>
      </c>
      <c r="AO20" s="126" t="s">
        <v>183</v>
      </c>
    </row>
    <row r="21" spans="1:41" ht="123.6" customHeight="1" x14ac:dyDescent="0.25">
      <c r="A21" s="126">
        <v>6</v>
      </c>
      <c r="B21" s="127" t="s">
        <v>80</v>
      </c>
      <c r="C21" s="112">
        <f>DATE(YEAR(D21),MONTH(D21),1)</f>
        <v>26024</v>
      </c>
      <c r="D21" s="188" t="s">
        <v>82</v>
      </c>
      <c r="E21" s="188"/>
      <c r="F21" s="153" t="s">
        <v>130</v>
      </c>
      <c r="G21" s="126" t="s">
        <v>167</v>
      </c>
      <c r="H21" s="126" t="s">
        <v>13</v>
      </c>
      <c r="I21" s="126">
        <v>3.66</v>
      </c>
      <c r="J21" s="126"/>
      <c r="K21" s="129"/>
      <c r="L21" s="129"/>
      <c r="M21" s="129"/>
      <c r="N21" s="130"/>
      <c r="O21" s="129"/>
      <c r="P21" s="131"/>
      <c r="Q21" s="116">
        <f>((I21+J21)+(I21*K21)+(((I21+J21)+(I21*K21))*O21)+(((I21+J21)+(I21*K21))*L21)+(((I21+J21)+(I21*K21))*M21)+N21)*2340+(P21*2340)</f>
        <v>8564.4</v>
      </c>
      <c r="R21" s="117">
        <v>45839</v>
      </c>
      <c r="S21" s="193" t="s">
        <v>139</v>
      </c>
      <c r="T21" s="119">
        <v>20</v>
      </c>
      <c r="U21" s="119">
        <v>5</v>
      </c>
      <c r="V21" s="120">
        <f>(T21*12)+U21</f>
        <v>245</v>
      </c>
      <c r="W21" s="120" t="s">
        <v>196</v>
      </c>
      <c r="X21" s="131">
        <v>20.5</v>
      </c>
      <c r="Y21" s="133">
        <f>IF(H21="Nam",VLOOKUP(C21,'Tuổi nghỉ hưu 135'!$C$51:$D$320,2,0)-(DATEDIF(D21+1,R21,"M")),VLOOKUP(C21,'Tuổi nghỉ hưu 135'!$K$111:$L$320,2,0)-(DATEDIF(D21+1,R21,"M")))</f>
        <v>94</v>
      </c>
      <c r="Z21" s="91">
        <f>Y21/12</f>
        <v>7.833333333333333</v>
      </c>
      <c r="AA21" s="122">
        <f>IF(MOD(Z21,1) = 0, INT(Z21), IF(MOD(Z21,1) &lt; 0.5, INT(Z21) + 0.5, INT(Z21) + 1))</f>
        <v>8</v>
      </c>
      <c r="AB21" s="91">
        <f>IF(Y21&lt;=60,Y21*Q21,Q21*0.9*60)</f>
        <v>462477.6</v>
      </c>
      <c r="AC21" s="91">
        <f>IF(Y21&lt;=60,5*Q21*AA21,4*Q21*AA21)</f>
        <v>274060.79999999999</v>
      </c>
      <c r="AD21" s="91">
        <f t="shared" si="14"/>
        <v>34257.599999999999</v>
      </c>
      <c r="AE21" s="91">
        <f t="shared" si="15"/>
        <v>23552.1</v>
      </c>
      <c r="AF21" s="181">
        <v>45839</v>
      </c>
      <c r="AG21" s="117" t="s">
        <v>180</v>
      </c>
      <c r="AH21" s="117"/>
      <c r="AI21" s="91">
        <f>AB21+AC21+AD21+AE21</f>
        <v>794348.09999999986</v>
      </c>
      <c r="AJ21" s="123">
        <f>AK21+AL21+AM21</f>
        <v>0</v>
      </c>
      <c r="AK21" s="138"/>
      <c r="AL21" s="125"/>
      <c r="AM21" s="138"/>
      <c r="AN21" s="91">
        <f>AI21+AJ21</f>
        <v>794348.09999999986</v>
      </c>
      <c r="AO21" s="126" t="s">
        <v>183</v>
      </c>
    </row>
    <row r="22" spans="1:41" ht="150" customHeight="1" x14ac:dyDescent="0.25">
      <c r="A22" s="126">
        <v>7</v>
      </c>
      <c r="B22" s="154" t="s">
        <v>73</v>
      </c>
      <c r="C22" s="112">
        <f>DATE(YEAR(D22),MONTH(D22),1)</f>
        <v>25659</v>
      </c>
      <c r="D22" s="189">
        <v>25688</v>
      </c>
      <c r="E22" s="189">
        <v>25688</v>
      </c>
      <c r="F22" s="126" t="s">
        <v>124</v>
      </c>
      <c r="G22" s="126" t="s">
        <v>172</v>
      </c>
      <c r="H22" s="126" t="s">
        <v>14</v>
      </c>
      <c r="I22" s="126">
        <v>4.6500000000000004</v>
      </c>
      <c r="J22" s="126">
        <v>0.3</v>
      </c>
      <c r="K22" s="129"/>
      <c r="L22" s="129"/>
      <c r="M22" s="129"/>
      <c r="N22" s="130"/>
      <c r="O22" s="129"/>
      <c r="P22" s="131"/>
      <c r="Q22" s="116">
        <f>((I22+J22)+(I22*K22)+(((I22+J22)+(I22*K22))*O22)+(((I22+J22)+(I22*K22))*L22)+(((I22+J22)+(I22*K22))*M22)+N22)*2340+(P22*2340)</f>
        <v>11583</v>
      </c>
      <c r="R22" s="117">
        <v>45839</v>
      </c>
      <c r="S22" s="193" t="s">
        <v>161</v>
      </c>
      <c r="T22" s="119">
        <v>28</v>
      </c>
      <c r="U22" s="119">
        <v>6</v>
      </c>
      <c r="V22" s="120">
        <f>(T22*12)+U22</f>
        <v>342</v>
      </c>
      <c r="W22" s="120" t="s">
        <v>197</v>
      </c>
      <c r="X22" s="131">
        <v>28.5</v>
      </c>
      <c r="Y22" s="133">
        <f>IF(H22="Nam",VLOOKUP(C22,'Tuổi nghỉ hưu 135'!$C$51:$D$320,2,0)-(DATEDIF(D22+1,R22,"M")),VLOOKUP(C22,'Tuổi nghỉ hưu 135'!$K$111:$L$320,2,0)-(DATEDIF(D22+1,R22,"M")))</f>
        <v>26</v>
      </c>
      <c r="Z22" s="91">
        <f>Y22/12</f>
        <v>2.1666666666666665</v>
      </c>
      <c r="AA22" s="122">
        <f>IF(MOD(Z22,1) = 0, INT(Z22), IF(MOD(Z22,1) &lt; 0.5, INT(Z22) + 0.5, INT(Z22) + 1))</f>
        <v>2.5</v>
      </c>
      <c r="AB22" s="91">
        <f>IF(Y22&lt;=60,Y22*Q22,Q22*0.9*60)</f>
        <v>301158</v>
      </c>
      <c r="AC22" s="91">
        <f>IF(Y22&lt;=60,5*Q22*AA22,4*Q22*AA22)</f>
        <v>144787.5</v>
      </c>
      <c r="AD22" s="91">
        <f t="shared" si="14"/>
        <v>46332</v>
      </c>
      <c r="AE22" s="91">
        <f t="shared" si="15"/>
        <v>78185.25</v>
      </c>
      <c r="AF22" s="181">
        <v>45839</v>
      </c>
      <c r="AG22" s="117" t="s">
        <v>180</v>
      </c>
      <c r="AH22" s="117"/>
      <c r="AI22" s="91">
        <f>AB22+AC22+AD22+AE22</f>
        <v>570462.75</v>
      </c>
      <c r="AJ22" s="123">
        <f>AK22+AL22+AM22</f>
        <v>0</v>
      </c>
      <c r="AK22" s="138"/>
      <c r="AL22" s="125"/>
      <c r="AM22" s="138"/>
      <c r="AN22" s="91">
        <f>AI22+AJ22</f>
        <v>570462.75</v>
      </c>
      <c r="AO22" s="126" t="s">
        <v>184</v>
      </c>
    </row>
    <row r="23" spans="1:41" ht="141.6" customHeight="1" x14ac:dyDescent="0.25">
      <c r="A23" s="126">
        <v>8</v>
      </c>
      <c r="B23" s="154" t="s">
        <v>74</v>
      </c>
      <c r="C23" s="112">
        <f>DATE(YEAR(D23),MONTH(D23),1)</f>
        <v>25173</v>
      </c>
      <c r="D23" s="189">
        <v>25184</v>
      </c>
      <c r="E23" s="189"/>
      <c r="F23" s="128" t="s">
        <v>125</v>
      </c>
      <c r="G23" s="126" t="s">
        <v>172</v>
      </c>
      <c r="H23" s="126" t="s">
        <v>13</v>
      </c>
      <c r="I23" s="126">
        <v>4.0599999999999996</v>
      </c>
      <c r="J23" s="126"/>
      <c r="K23" s="129">
        <v>0.08</v>
      </c>
      <c r="L23" s="129"/>
      <c r="M23" s="129"/>
      <c r="N23" s="130"/>
      <c r="O23" s="129"/>
      <c r="P23" s="131"/>
      <c r="Q23" s="116">
        <f>((I23+J23)+(I23*K23)+(((I23+J23)+(I23*K23))*O23)+(((I23+J23)+(I23*K23))*L23)+(((I23+J23)+(I23*K23))*M23)+N23)*2340+(P23*2340)</f>
        <v>10260.431999999999</v>
      </c>
      <c r="R23" s="117">
        <v>45839</v>
      </c>
      <c r="S23" s="193" t="s">
        <v>134</v>
      </c>
      <c r="T23" s="119">
        <v>32</v>
      </c>
      <c r="U23" s="119">
        <v>1</v>
      </c>
      <c r="V23" s="120">
        <f>(T23*12)+U23</f>
        <v>385</v>
      </c>
      <c r="W23" s="120" t="s">
        <v>198</v>
      </c>
      <c r="X23" s="131">
        <v>32.5</v>
      </c>
      <c r="Y23" s="133">
        <f>IF(H23="Nam",VLOOKUP(C23,'Tuổi nghỉ hưu 135'!$C$51:$D$320,2,0)-(DATEDIF(D23+1,R23,"M")),VLOOKUP(C23,'Tuổi nghỉ hưu 135'!$K$111:$L$320,2,0)-(DATEDIF(D23+1,R23,"M")))</f>
        <v>66</v>
      </c>
      <c r="Z23" s="91">
        <f>Y23/12</f>
        <v>5.5</v>
      </c>
      <c r="AA23" s="122">
        <v>5.5</v>
      </c>
      <c r="AB23" s="91">
        <f>IF(Y23&lt;=60,Y23*Q23,Q23*0.9*60)</f>
        <v>554063.32799999998</v>
      </c>
      <c r="AC23" s="91">
        <f>IF(Y23&lt;=60,5*Q23*AA23,4*Q23*AA23)</f>
        <v>225729.50399999999</v>
      </c>
      <c r="AD23" s="91">
        <f t="shared" si="14"/>
        <v>41041.727999999996</v>
      </c>
      <c r="AE23" s="91">
        <f t="shared" si="15"/>
        <v>89778.779999999984</v>
      </c>
      <c r="AF23" s="181">
        <v>45839</v>
      </c>
      <c r="AG23" s="117" t="s">
        <v>180</v>
      </c>
      <c r="AH23" s="117"/>
      <c r="AI23" s="91">
        <f>AB23+AC23+AD23+AE23</f>
        <v>910613.34</v>
      </c>
      <c r="AJ23" s="123">
        <f>AK23+AL23+AM23</f>
        <v>0</v>
      </c>
      <c r="AK23" s="138"/>
      <c r="AL23" s="125"/>
      <c r="AM23" s="138"/>
      <c r="AN23" s="91">
        <f>AI23+AJ23</f>
        <v>910613.34</v>
      </c>
      <c r="AO23" s="126" t="s">
        <v>184</v>
      </c>
    </row>
    <row r="24" spans="1:41" ht="174" customHeight="1" x14ac:dyDescent="0.25">
      <c r="A24" s="126">
        <v>9</v>
      </c>
      <c r="B24" s="154" t="s">
        <v>163</v>
      </c>
      <c r="C24" s="112">
        <f>DATE(YEAR(D24),MONTH(D24),1)</f>
        <v>26696</v>
      </c>
      <c r="D24" s="189" t="s">
        <v>164</v>
      </c>
      <c r="E24" s="189"/>
      <c r="F24" s="126" t="s">
        <v>165</v>
      </c>
      <c r="G24" s="126" t="s">
        <v>166</v>
      </c>
      <c r="H24" s="126" t="s">
        <v>13</v>
      </c>
      <c r="I24" s="126">
        <v>5.08</v>
      </c>
      <c r="J24" s="126">
        <v>0.4</v>
      </c>
      <c r="K24" s="129"/>
      <c r="L24" s="129"/>
      <c r="M24" s="129"/>
      <c r="N24" s="130"/>
      <c r="O24" s="129"/>
      <c r="P24" s="131"/>
      <c r="Q24" s="116">
        <f t="shared" si="1"/>
        <v>12823.2</v>
      </c>
      <c r="R24" s="117">
        <v>45839</v>
      </c>
      <c r="S24" s="192">
        <v>34790</v>
      </c>
      <c r="T24" s="119">
        <v>30</v>
      </c>
      <c r="U24" s="119">
        <v>3</v>
      </c>
      <c r="V24" s="120">
        <f t="shared" si="4"/>
        <v>363</v>
      </c>
      <c r="W24" s="120" t="s">
        <v>199</v>
      </c>
      <c r="X24" s="131">
        <v>30.5</v>
      </c>
      <c r="Y24" s="133">
        <f>IF(H24="Nam",VLOOKUP(C24,'Tuổi nghỉ hưu 135'!$C$51:$D$320,2,0)-(DATEDIF(D24+1,R24,"M")),VLOOKUP(C24,'Tuổi nghỉ hưu 135'!$K$111:$L$320,2,0)-(DATEDIF(D24+1,R24,"M")))</f>
        <v>116</v>
      </c>
      <c r="Z24" s="91">
        <f t="shared" si="5"/>
        <v>9.6666666666666661</v>
      </c>
      <c r="AA24" s="122">
        <f t="shared" ref="AA24:AA38" si="16">IF(MOD(Z24,1) = 0, INT(Z24), IF(MOD(Z24,1) &lt; 0.5, INT(Z24) + 0.5, INT(Z24) + 1))</f>
        <v>10</v>
      </c>
      <c r="AB24" s="91">
        <f t="shared" si="6"/>
        <v>692452.8</v>
      </c>
      <c r="AC24" s="91">
        <f t="shared" si="7"/>
        <v>512928</v>
      </c>
      <c r="AD24" s="91">
        <f t="shared" si="14"/>
        <v>51292.800000000003</v>
      </c>
      <c r="AE24" s="91">
        <f t="shared" si="15"/>
        <v>99379.8</v>
      </c>
      <c r="AF24" s="181">
        <v>45839</v>
      </c>
      <c r="AG24" s="117" t="s">
        <v>180</v>
      </c>
      <c r="AH24" s="117"/>
      <c r="AI24" s="91">
        <f t="shared" ref="AI24:AI29" si="17">AB24+AC24+AD24+AE24</f>
        <v>1356053.4000000001</v>
      </c>
      <c r="AJ24" s="123">
        <f t="shared" si="2"/>
        <v>0</v>
      </c>
      <c r="AK24" s="138"/>
      <c r="AL24" s="125"/>
      <c r="AM24" s="138"/>
      <c r="AN24" s="91">
        <f t="shared" si="8"/>
        <v>1356053.4000000001</v>
      </c>
      <c r="AO24" s="126" t="s">
        <v>181</v>
      </c>
    </row>
    <row r="25" spans="1:41" ht="142.9" customHeight="1" x14ac:dyDescent="0.25">
      <c r="A25" s="126">
        <v>10</v>
      </c>
      <c r="B25" s="154" t="s">
        <v>75</v>
      </c>
      <c r="C25" s="112">
        <f t="shared" si="3"/>
        <v>24990</v>
      </c>
      <c r="D25" s="190">
        <v>25018</v>
      </c>
      <c r="E25" s="190"/>
      <c r="F25" s="128" t="s">
        <v>126</v>
      </c>
      <c r="G25" s="126" t="s">
        <v>173</v>
      </c>
      <c r="H25" s="126" t="s">
        <v>13</v>
      </c>
      <c r="I25" s="126">
        <v>5.42</v>
      </c>
      <c r="J25" s="126"/>
      <c r="K25" s="129"/>
      <c r="L25" s="129"/>
      <c r="M25" s="129"/>
      <c r="N25" s="130"/>
      <c r="O25" s="129"/>
      <c r="P25" s="131"/>
      <c r="Q25" s="116">
        <f t="shared" si="1"/>
        <v>12682.8</v>
      </c>
      <c r="R25" s="117">
        <v>45839</v>
      </c>
      <c r="S25" s="193" t="s">
        <v>135</v>
      </c>
      <c r="T25" s="119">
        <v>30</v>
      </c>
      <c r="U25" s="119">
        <v>3</v>
      </c>
      <c r="V25" s="120">
        <f t="shared" si="4"/>
        <v>363</v>
      </c>
      <c r="W25" s="120" t="s">
        <v>200</v>
      </c>
      <c r="X25" s="131">
        <v>30.5</v>
      </c>
      <c r="Y25" s="133">
        <f>IF(H25="Nam",VLOOKUP(C25,'Tuổi nghỉ hưu 135'!$C$51:$D$320,2,0)-(DATEDIF(D25+1,R25,"M")),VLOOKUP(C25,'Tuổi nghỉ hưu 135'!$K$111:$L$320,2,0)-(DATEDIF(D25+1,R25,"M")))</f>
        <v>60</v>
      </c>
      <c r="Z25" s="91">
        <f t="shared" si="5"/>
        <v>5</v>
      </c>
      <c r="AA25" s="122">
        <f t="shared" si="16"/>
        <v>5</v>
      </c>
      <c r="AB25" s="91">
        <f t="shared" si="6"/>
        <v>760968</v>
      </c>
      <c r="AC25" s="91">
        <f t="shared" si="7"/>
        <v>317070</v>
      </c>
      <c r="AD25" s="91">
        <f t="shared" si="14"/>
        <v>50731.199999999997</v>
      </c>
      <c r="AE25" s="91">
        <f t="shared" si="15"/>
        <v>98291.7</v>
      </c>
      <c r="AF25" s="181">
        <v>45839</v>
      </c>
      <c r="AG25" s="117" t="s">
        <v>180</v>
      </c>
      <c r="AH25" s="117"/>
      <c r="AI25" s="91">
        <f t="shared" si="17"/>
        <v>1227060.8999999999</v>
      </c>
      <c r="AJ25" s="123">
        <f t="shared" si="2"/>
        <v>0</v>
      </c>
      <c r="AK25" s="138"/>
      <c r="AL25" s="125"/>
      <c r="AM25" s="138"/>
      <c r="AN25" s="91">
        <f t="shared" si="8"/>
        <v>1227060.8999999999</v>
      </c>
      <c r="AO25" s="126" t="s">
        <v>190</v>
      </c>
    </row>
    <row r="26" spans="1:41" ht="156" customHeight="1" x14ac:dyDescent="0.25">
      <c r="A26" s="126">
        <v>11</v>
      </c>
      <c r="B26" s="154" t="s">
        <v>76</v>
      </c>
      <c r="C26" s="112">
        <f t="shared" si="3"/>
        <v>24108</v>
      </c>
      <c r="D26" s="188">
        <v>24129</v>
      </c>
      <c r="E26" s="188"/>
      <c r="F26" s="128" t="s">
        <v>127</v>
      </c>
      <c r="G26" s="126" t="s">
        <v>173</v>
      </c>
      <c r="H26" s="126" t="s">
        <v>13</v>
      </c>
      <c r="I26" s="126">
        <v>3.26</v>
      </c>
      <c r="J26" s="126"/>
      <c r="K26" s="129"/>
      <c r="L26" s="129"/>
      <c r="M26" s="129"/>
      <c r="N26" s="130"/>
      <c r="O26" s="129"/>
      <c r="P26" s="131"/>
      <c r="Q26" s="116">
        <f t="shared" si="1"/>
        <v>7628.4</v>
      </c>
      <c r="R26" s="117">
        <v>45839</v>
      </c>
      <c r="S26" s="193" t="s">
        <v>136</v>
      </c>
      <c r="T26" s="119">
        <v>21</v>
      </c>
      <c r="U26" s="119">
        <v>6</v>
      </c>
      <c r="V26" s="120">
        <f t="shared" si="4"/>
        <v>258</v>
      </c>
      <c r="W26" s="120" t="s">
        <v>201</v>
      </c>
      <c r="X26" s="131">
        <v>21.5</v>
      </c>
      <c r="Y26" s="133">
        <f>IF(H26="Nam",VLOOKUP(C26,'Tuổi nghỉ hưu 135'!$C$51:$D$320,2,0)-(DATEDIF(D26+1,R26,"M")),VLOOKUP(C26,'Tuổi nghỉ hưu 135'!$K$111:$L$320,2,0)-(DATEDIF(D26+1,R26,"M")))</f>
        <v>28</v>
      </c>
      <c r="Z26" s="91">
        <f t="shared" si="5"/>
        <v>2.3333333333333335</v>
      </c>
      <c r="AA26" s="122">
        <f t="shared" si="16"/>
        <v>2.5</v>
      </c>
      <c r="AB26" s="91">
        <f t="shared" si="6"/>
        <v>213595.19999999998</v>
      </c>
      <c r="AC26" s="91">
        <f t="shared" si="7"/>
        <v>95355</v>
      </c>
      <c r="AD26" s="91">
        <f t="shared" si="14"/>
        <v>30513.599999999999</v>
      </c>
      <c r="AE26" s="91">
        <f t="shared" si="15"/>
        <v>24792.3</v>
      </c>
      <c r="AF26" s="181">
        <v>45839</v>
      </c>
      <c r="AG26" s="117" t="s">
        <v>180</v>
      </c>
      <c r="AH26" s="117"/>
      <c r="AI26" s="91">
        <f t="shared" si="17"/>
        <v>364256.09999999992</v>
      </c>
      <c r="AJ26" s="123">
        <f t="shared" si="2"/>
        <v>0</v>
      </c>
      <c r="AK26" s="138"/>
      <c r="AL26" s="125"/>
      <c r="AM26" s="138"/>
      <c r="AN26" s="91">
        <f t="shared" si="8"/>
        <v>364256.09999999992</v>
      </c>
      <c r="AO26" s="126" t="s">
        <v>190</v>
      </c>
    </row>
    <row r="27" spans="1:41" ht="154.9" customHeight="1" x14ac:dyDescent="0.25">
      <c r="A27" s="126">
        <v>12</v>
      </c>
      <c r="B27" s="154" t="s">
        <v>77</v>
      </c>
      <c r="C27" s="112">
        <f t="shared" si="3"/>
        <v>26634</v>
      </c>
      <c r="D27" s="189">
        <v>26662</v>
      </c>
      <c r="E27" s="189">
        <v>26662</v>
      </c>
      <c r="F27" s="153" t="s">
        <v>128</v>
      </c>
      <c r="G27" s="126" t="s">
        <v>174</v>
      </c>
      <c r="H27" s="153" t="s">
        <v>14</v>
      </c>
      <c r="I27" s="126">
        <v>4.9800000000000004</v>
      </c>
      <c r="J27" s="126">
        <v>0.3</v>
      </c>
      <c r="K27" s="129"/>
      <c r="L27" s="129"/>
      <c r="M27" s="129"/>
      <c r="N27" s="130"/>
      <c r="O27" s="129"/>
      <c r="P27" s="131"/>
      <c r="Q27" s="116">
        <f t="shared" si="1"/>
        <v>12355.2</v>
      </c>
      <c r="R27" s="117">
        <v>45839</v>
      </c>
      <c r="S27" s="193" t="s">
        <v>131</v>
      </c>
      <c r="T27" s="119">
        <v>30</v>
      </c>
      <c r="U27" s="119">
        <v>10</v>
      </c>
      <c r="V27" s="120">
        <f t="shared" si="4"/>
        <v>370</v>
      </c>
      <c r="W27" s="120" t="s">
        <v>202</v>
      </c>
      <c r="X27" s="131">
        <v>31</v>
      </c>
      <c r="Y27" s="133">
        <f>IF(H27="Nam",VLOOKUP(C27,'Tuổi nghỉ hưu 135'!$C$51:$D$320,2,0)-(DATEDIF(D27+1,R27,"M")),VLOOKUP(C27,'Tuổi nghỉ hưu 135'!$K$111:$L$320,2,0)-(DATEDIF(D27+1,R27,"M")))</f>
        <v>74</v>
      </c>
      <c r="Z27" s="91">
        <f t="shared" si="5"/>
        <v>6.166666666666667</v>
      </c>
      <c r="AA27" s="122">
        <f t="shared" si="16"/>
        <v>6.5</v>
      </c>
      <c r="AB27" s="91">
        <f t="shared" si="6"/>
        <v>667180.80000000005</v>
      </c>
      <c r="AC27" s="91">
        <f t="shared" si="7"/>
        <v>321235.20000000001</v>
      </c>
      <c r="AD27" s="91">
        <f t="shared" si="14"/>
        <v>49420.800000000003</v>
      </c>
      <c r="AE27" s="91">
        <f t="shared" si="15"/>
        <v>98841.600000000006</v>
      </c>
      <c r="AF27" s="181">
        <v>45839</v>
      </c>
      <c r="AG27" s="117" t="s">
        <v>180</v>
      </c>
      <c r="AH27" s="117"/>
      <c r="AI27" s="91">
        <f t="shared" si="17"/>
        <v>1136678.4000000001</v>
      </c>
      <c r="AJ27" s="123">
        <f t="shared" si="2"/>
        <v>0</v>
      </c>
      <c r="AK27" s="138"/>
      <c r="AL27" s="125"/>
      <c r="AM27" s="138"/>
      <c r="AN27" s="91">
        <f t="shared" si="8"/>
        <v>1136678.4000000001</v>
      </c>
      <c r="AO27" s="126" t="s">
        <v>181</v>
      </c>
    </row>
    <row r="28" spans="1:41" ht="123.6" customHeight="1" x14ac:dyDescent="0.25">
      <c r="A28" s="126">
        <v>13</v>
      </c>
      <c r="B28" s="154" t="s">
        <v>78</v>
      </c>
      <c r="C28" s="112">
        <f t="shared" si="3"/>
        <v>27364</v>
      </c>
      <c r="D28" s="189">
        <v>27377</v>
      </c>
      <c r="E28" s="189">
        <v>27377</v>
      </c>
      <c r="F28" s="153" t="s">
        <v>129</v>
      </c>
      <c r="G28" s="126" t="s">
        <v>175</v>
      </c>
      <c r="H28" s="153" t="s">
        <v>14</v>
      </c>
      <c r="I28" s="126">
        <v>4.9800000000000004</v>
      </c>
      <c r="J28" s="126"/>
      <c r="K28" s="129"/>
      <c r="L28" s="129"/>
      <c r="M28" s="129"/>
      <c r="N28" s="130"/>
      <c r="O28" s="129"/>
      <c r="P28" s="131"/>
      <c r="Q28" s="116">
        <f t="shared" si="1"/>
        <v>11653.2</v>
      </c>
      <c r="R28" s="117">
        <v>45839</v>
      </c>
      <c r="S28" s="193" t="s">
        <v>137</v>
      </c>
      <c r="T28" s="119">
        <v>26</v>
      </c>
      <c r="U28" s="119">
        <v>8</v>
      </c>
      <c r="V28" s="120">
        <f t="shared" si="4"/>
        <v>320</v>
      </c>
      <c r="W28" s="120" t="s">
        <v>203</v>
      </c>
      <c r="X28" s="131">
        <v>27</v>
      </c>
      <c r="Y28" s="133">
        <f>IF(H28="Nam",VLOOKUP(C28,'Tuổi nghỉ hưu 135'!$C$51:$D$320,2,0)-(DATEDIF(D28+1,R28,"M")),VLOOKUP(C28,'Tuổi nghỉ hưu 135'!$K$111:$L$320,2,0)-(DATEDIF(D28+1,R28,"M")))</f>
        <v>110</v>
      </c>
      <c r="Z28" s="91">
        <f t="shared" si="5"/>
        <v>9.1666666666666661</v>
      </c>
      <c r="AA28" s="122">
        <f t="shared" si="16"/>
        <v>9.5</v>
      </c>
      <c r="AB28" s="91">
        <f t="shared" si="6"/>
        <v>629272.80000000005</v>
      </c>
      <c r="AC28" s="91">
        <f t="shared" si="7"/>
        <v>442821.60000000003</v>
      </c>
      <c r="AD28" s="91">
        <f t="shared" si="14"/>
        <v>46612.800000000003</v>
      </c>
      <c r="AE28" s="91">
        <f t="shared" si="15"/>
        <v>69919.200000000012</v>
      </c>
      <c r="AF28" s="181">
        <v>45839</v>
      </c>
      <c r="AG28" s="117" t="s">
        <v>180</v>
      </c>
      <c r="AH28" s="117"/>
      <c r="AI28" s="91">
        <f t="shared" si="17"/>
        <v>1188626.4000000001</v>
      </c>
      <c r="AJ28" s="123">
        <f t="shared" si="2"/>
        <v>0</v>
      </c>
      <c r="AK28" s="138"/>
      <c r="AL28" s="125"/>
      <c r="AM28" s="138"/>
      <c r="AN28" s="91">
        <f t="shared" si="8"/>
        <v>1188626.4000000001</v>
      </c>
      <c r="AO28" s="126" t="s">
        <v>185</v>
      </c>
    </row>
    <row r="29" spans="1:41" ht="150.6" customHeight="1" x14ac:dyDescent="0.25">
      <c r="A29" s="126">
        <v>14</v>
      </c>
      <c r="B29" s="154" t="s">
        <v>140</v>
      </c>
      <c r="C29" s="112">
        <f t="shared" si="3"/>
        <v>24898</v>
      </c>
      <c r="D29" s="189">
        <v>24898</v>
      </c>
      <c r="E29" s="189"/>
      <c r="F29" s="153"/>
      <c r="G29" s="126" t="s">
        <v>176</v>
      </c>
      <c r="H29" s="153" t="s">
        <v>13</v>
      </c>
      <c r="I29" s="133" t="s">
        <v>177</v>
      </c>
      <c r="J29" s="126"/>
      <c r="K29" s="129"/>
      <c r="L29" s="129"/>
      <c r="M29" s="129"/>
      <c r="N29" s="130"/>
      <c r="O29" s="129"/>
      <c r="P29" s="131"/>
      <c r="Q29" s="133">
        <v>6500</v>
      </c>
      <c r="R29" s="117">
        <v>45839</v>
      </c>
      <c r="S29" s="193">
        <v>37622</v>
      </c>
      <c r="T29" s="119">
        <v>22</v>
      </c>
      <c r="U29" s="119">
        <v>6</v>
      </c>
      <c r="V29" s="120">
        <f t="shared" si="4"/>
        <v>270</v>
      </c>
      <c r="W29" s="120" t="s">
        <v>204</v>
      </c>
      <c r="X29" s="131">
        <v>22.5</v>
      </c>
      <c r="Y29" s="133">
        <f>IF(H29="Nam",VLOOKUP(C29,'Tuổi nghỉ hưu 135'!$C$51:$D$320,2,0)-(DATEDIF(D29+1,R29,"M")),VLOOKUP(C29,'Tuổi nghỉ hưu 135'!$K$111:$L$320,2,0)-(DATEDIF(D29+1,R29,"M")))</f>
        <v>57</v>
      </c>
      <c r="Z29" s="91">
        <f t="shared" ref="Z29" si="18">Y29/12</f>
        <v>4.75</v>
      </c>
      <c r="AA29" s="122">
        <f t="shared" ref="AA29" si="19">IF(MOD(Z29,1) = 0, INT(Z29), IF(MOD(Z29,1) &lt; 0.5, INT(Z29) + 0.5, INT(Z29) + 1))</f>
        <v>5</v>
      </c>
      <c r="AB29" s="155">
        <f t="shared" ref="AB29" si="20">IF(Y29&lt;=60,Y29*Q29,Q29*0.9*60)</f>
        <v>370500</v>
      </c>
      <c r="AC29" s="155">
        <f t="shared" ref="AC29" si="21">IF(Y29&lt;=60,5*Q29*AA29,4*Q29*AA29)</f>
        <v>162500</v>
      </c>
      <c r="AD29" s="91">
        <f t="shared" si="14"/>
        <v>26000</v>
      </c>
      <c r="AE29" s="91">
        <f t="shared" si="15"/>
        <v>24375</v>
      </c>
      <c r="AF29" s="181">
        <v>45839</v>
      </c>
      <c r="AG29" s="117" t="s">
        <v>180</v>
      </c>
      <c r="AH29" s="117"/>
      <c r="AI29" s="155">
        <f t="shared" si="17"/>
        <v>583375</v>
      </c>
      <c r="AJ29" s="123"/>
      <c r="AK29" s="138"/>
      <c r="AL29" s="125"/>
      <c r="AM29" s="138"/>
      <c r="AN29" s="91">
        <f t="shared" si="8"/>
        <v>583375</v>
      </c>
      <c r="AO29" s="126" t="s">
        <v>191</v>
      </c>
    </row>
    <row r="30" spans="1:41" s="52" customFormat="1" ht="40.9" customHeight="1" x14ac:dyDescent="0.25">
      <c r="A30" s="92" t="s">
        <v>96</v>
      </c>
      <c r="B30" s="111" t="s">
        <v>97</v>
      </c>
      <c r="C30" s="90"/>
      <c r="D30" s="191"/>
      <c r="E30" s="191"/>
      <c r="F30" s="92"/>
      <c r="G30" s="92"/>
      <c r="H30" s="92"/>
      <c r="I30" s="92"/>
      <c r="J30" s="92"/>
      <c r="K30" s="113"/>
      <c r="L30" s="113"/>
      <c r="M30" s="113"/>
      <c r="N30" s="114"/>
      <c r="O30" s="113"/>
      <c r="P30" s="115"/>
      <c r="Q30" s="91"/>
      <c r="R30" s="117"/>
      <c r="S30" s="181"/>
      <c r="T30" s="135"/>
      <c r="U30" s="135"/>
      <c r="V30" s="156"/>
      <c r="W30" s="156"/>
      <c r="X30" s="115"/>
      <c r="Y30" s="157"/>
      <c r="Z30" s="91"/>
      <c r="AA30" s="151"/>
      <c r="AB30" s="91"/>
      <c r="AC30" s="91"/>
      <c r="AD30" s="91"/>
      <c r="AE30" s="91"/>
      <c r="AF30" s="181"/>
      <c r="AG30" s="117"/>
      <c r="AH30" s="117"/>
      <c r="AI30" s="91"/>
      <c r="AJ30" s="123"/>
      <c r="AK30" s="158"/>
      <c r="AL30" s="137"/>
      <c r="AM30" s="158"/>
      <c r="AN30" s="91"/>
      <c r="AO30" s="92"/>
    </row>
    <row r="31" spans="1:41" ht="150.6" customHeight="1" x14ac:dyDescent="0.25">
      <c r="A31" s="126">
        <v>15</v>
      </c>
      <c r="B31" s="154" t="s">
        <v>206</v>
      </c>
      <c r="C31" s="112">
        <f t="shared" ref="C31" si="22">DATE(YEAR(D31),MONTH(D31),1)</f>
        <v>28185</v>
      </c>
      <c r="D31" s="189" t="s">
        <v>207</v>
      </c>
      <c r="E31" s="189"/>
      <c r="F31" s="153" t="s">
        <v>130</v>
      </c>
      <c r="G31" s="126" t="s">
        <v>167</v>
      </c>
      <c r="H31" s="126" t="s">
        <v>13</v>
      </c>
      <c r="I31" s="126">
        <v>2.66</v>
      </c>
      <c r="J31" s="126"/>
      <c r="K31" s="129"/>
      <c r="L31" s="129"/>
      <c r="M31" s="129"/>
      <c r="N31" s="130"/>
      <c r="O31" s="129"/>
      <c r="P31" s="131"/>
      <c r="Q31" s="116">
        <f t="shared" ref="Q31" si="23">((I31+J31)+(I31*K31)+(((I31+J31)+(I31*K31))*O31)+(((I31+J31)+(I31*K31))*L31)+(((I31+J31)+(I31*K31))*M31)+N31)*2340+(P31*2340)</f>
        <v>6224.4000000000005</v>
      </c>
      <c r="R31" s="117">
        <v>45839</v>
      </c>
      <c r="S31" s="193">
        <v>41091</v>
      </c>
      <c r="T31" s="119">
        <v>13</v>
      </c>
      <c r="U31" s="119">
        <v>0</v>
      </c>
      <c r="V31" s="120">
        <f t="shared" ref="V31" si="24">(T31*12)+U31</f>
        <v>156</v>
      </c>
      <c r="W31" s="120" t="s">
        <v>208</v>
      </c>
      <c r="X31" s="131">
        <v>13</v>
      </c>
      <c r="Y31" s="133">
        <f>IF(H31="Nam",VLOOKUP(C31,'[1]Tuổi nghỉ hưu 135'!$C$51:$D$320,2,0)-(DATEDIF(D31+1,R31,"M")),VLOOKUP(C31,'[1]Tuổi nghỉ hưu 135'!$K$111:$L$320,2,0)-(DATEDIF(D31+1,R31,"M")))</f>
        <v>165</v>
      </c>
      <c r="Z31" s="91">
        <f t="shared" ref="Z31" si="25">Y31/12</f>
        <v>13.75</v>
      </c>
      <c r="AA31" s="122">
        <f t="shared" ref="AA31" si="26">IF(MOD(Z31,1) = 0, INT(Z31), IF(MOD(Z31,1) &lt; 0.5, INT(Z31) + 0.5, INT(Z31) + 1))</f>
        <v>14</v>
      </c>
      <c r="AB31" s="91"/>
      <c r="AC31" s="91"/>
      <c r="AD31" s="91"/>
      <c r="AE31" s="91"/>
      <c r="AF31" s="181">
        <v>45839</v>
      </c>
      <c r="AG31" s="117"/>
      <c r="AH31" s="117" t="s">
        <v>180</v>
      </c>
      <c r="AI31" s="91">
        <f t="shared" ref="AI31" si="27">AB31+AC31+AD31+AE31</f>
        <v>0</v>
      </c>
      <c r="AJ31" s="123">
        <f t="shared" ref="AJ31" si="28">AK31+AL31+AM31</f>
        <v>420147</v>
      </c>
      <c r="AK31" s="159">
        <f>Q31*0.8*60</f>
        <v>298771.20000000001</v>
      </c>
      <c r="AL31" s="160">
        <f t="shared" ref="AL31" si="29">X31*1.5*Q31</f>
        <v>121375.80000000002</v>
      </c>
      <c r="AM31" s="138"/>
      <c r="AN31" s="91">
        <f t="shared" ref="AN31" si="30">AI31+AJ31</f>
        <v>420147</v>
      </c>
      <c r="AO31" s="126" t="s">
        <v>205</v>
      </c>
    </row>
    <row r="32" spans="1:41" ht="26.45" hidden="1" customHeight="1" x14ac:dyDescent="0.25">
      <c r="A32" s="126"/>
      <c r="B32" s="152"/>
      <c r="C32" s="112">
        <f t="shared" si="3"/>
        <v>1</v>
      </c>
      <c r="D32" s="112"/>
      <c r="E32" s="112"/>
      <c r="F32" s="126"/>
      <c r="G32" s="126"/>
      <c r="H32" s="126"/>
      <c r="I32" s="126"/>
      <c r="J32" s="126"/>
      <c r="K32" s="129"/>
      <c r="L32" s="129"/>
      <c r="M32" s="129"/>
      <c r="N32" s="130"/>
      <c r="O32" s="129"/>
      <c r="P32" s="131"/>
      <c r="Q32" s="116">
        <f t="shared" ref="Q32:Q38" si="31">((I32+J32)+(I32*K32)+(((I32+J32)+(I32*K32))*O32)+(((I32+J32)+(I32*K32))*L32)+(((I32+J32)+(I32*K32))*M32))*2340</f>
        <v>0</v>
      </c>
      <c r="R32" s="117"/>
      <c r="S32" s="118"/>
      <c r="T32" s="119"/>
      <c r="U32" s="119"/>
      <c r="V32" s="120">
        <f t="shared" si="4"/>
        <v>0</v>
      </c>
      <c r="W32" s="120"/>
      <c r="X32" s="131"/>
      <c r="Y32" s="133" t="e">
        <f>IF(H32="Nam",VLOOKUP(C32,'Tuổi nghỉ hưu 135'!$C$51:$D$320,2,0)-(DATEDIF(D32+1,R32,"M")),VLOOKUP(C32,'Tuổi nghỉ hưu 135'!$K$111:$L$320,2,0)-(DATEDIF(D32+1,R32,"M")))</f>
        <v>#N/A</v>
      </c>
      <c r="Z32" s="91" t="e">
        <f t="shared" si="5"/>
        <v>#N/A</v>
      </c>
      <c r="AA32" s="122" t="e">
        <f t="shared" si="16"/>
        <v>#N/A</v>
      </c>
      <c r="AB32" s="91" t="e">
        <f t="shared" si="6"/>
        <v>#N/A</v>
      </c>
      <c r="AC32" s="91" t="e">
        <f t="shared" si="7"/>
        <v>#N/A</v>
      </c>
      <c r="AD32" s="91">
        <f t="shared" ref="AD32:AD38" si="32">5*Q32</f>
        <v>0</v>
      </c>
      <c r="AE32" s="91">
        <f t="shared" ref="AE32:AE38" si="33">(X32-20)*0.5*Q32</f>
        <v>0</v>
      </c>
      <c r="AF32" s="117"/>
      <c r="AG32" s="117"/>
      <c r="AH32" s="117"/>
      <c r="AI32" s="91" t="e">
        <f t="shared" ref="AI32:AI38" si="34">AB32+AC32+AD32+AE32</f>
        <v>#N/A</v>
      </c>
      <c r="AJ32" s="123">
        <f t="shared" si="2"/>
        <v>0</v>
      </c>
      <c r="AK32" s="138">
        <f t="shared" ref="AK32:AK38" si="35">Q32*0.8*60</f>
        <v>0</v>
      </c>
      <c r="AL32" s="125">
        <f t="shared" ref="AL32:AL38" si="36">X32*1.5*Q32</f>
        <v>0</v>
      </c>
      <c r="AM32" s="138">
        <f t="shared" ref="AM32:AM38" si="37">Q32*3</f>
        <v>0</v>
      </c>
      <c r="AN32" s="91" t="e">
        <f t="shared" si="8"/>
        <v>#N/A</v>
      </c>
      <c r="AO32" s="126"/>
    </row>
    <row r="33" spans="1:41" ht="26.45" hidden="1" customHeight="1" x14ac:dyDescent="0.25">
      <c r="A33" s="126"/>
      <c r="B33" s="152"/>
      <c r="C33" s="112">
        <f t="shared" si="3"/>
        <v>1</v>
      </c>
      <c r="D33" s="112"/>
      <c r="E33" s="112"/>
      <c r="F33" s="126"/>
      <c r="G33" s="126"/>
      <c r="H33" s="126"/>
      <c r="I33" s="126"/>
      <c r="J33" s="126"/>
      <c r="K33" s="129"/>
      <c r="L33" s="129"/>
      <c r="M33" s="129"/>
      <c r="N33" s="130"/>
      <c r="O33" s="129"/>
      <c r="P33" s="131"/>
      <c r="Q33" s="116">
        <f t="shared" si="31"/>
        <v>0</v>
      </c>
      <c r="R33" s="117"/>
      <c r="S33" s="118"/>
      <c r="T33" s="119"/>
      <c r="U33" s="119"/>
      <c r="V33" s="120">
        <f t="shared" si="4"/>
        <v>0</v>
      </c>
      <c r="W33" s="120"/>
      <c r="X33" s="131"/>
      <c r="Y33" s="133" t="e">
        <f>IF(H33="Nam",VLOOKUP(C33,'Tuổi nghỉ hưu 135'!$C$51:$D$320,2,0)-(DATEDIF(D33+1,R33,"M")),VLOOKUP(C33,'Tuổi nghỉ hưu 135'!$K$111:$L$320,2,0)-(DATEDIF(D33+1,R33,"M")))</f>
        <v>#N/A</v>
      </c>
      <c r="Z33" s="91" t="e">
        <f t="shared" si="5"/>
        <v>#N/A</v>
      </c>
      <c r="AA33" s="122" t="e">
        <f t="shared" si="16"/>
        <v>#N/A</v>
      </c>
      <c r="AB33" s="91" t="e">
        <f t="shared" si="6"/>
        <v>#N/A</v>
      </c>
      <c r="AC33" s="91" t="e">
        <f t="shared" si="7"/>
        <v>#N/A</v>
      </c>
      <c r="AD33" s="91">
        <f t="shared" si="32"/>
        <v>0</v>
      </c>
      <c r="AE33" s="91">
        <f t="shared" si="33"/>
        <v>0</v>
      </c>
      <c r="AF33" s="117"/>
      <c r="AG33" s="117"/>
      <c r="AH33" s="117"/>
      <c r="AI33" s="91" t="e">
        <f t="shared" si="34"/>
        <v>#N/A</v>
      </c>
      <c r="AJ33" s="123">
        <f t="shared" si="2"/>
        <v>0</v>
      </c>
      <c r="AK33" s="138">
        <f t="shared" si="35"/>
        <v>0</v>
      </c>
      <c r="AL33" s="125">
        <f t="shared" si="36"/>
        <v>0</v>
      </c>
      <c r="AM33" s="138">
        <f t="shared" si="37"/>
        <v>0</v>
      </c>
      <c r="AN33" s="91" t="e">
        <f t="shared" si="8"/>
        <v>#N/A</v>
      </c>
      <c r="AO33" s="126"/>
    </row>
    <row r="34" spans="1:41" ht="26.45" hidden="1" customHeight="1" x14ac:dyDescent="0.25">
      <c r="A34" s="126"/>
      <c r="B34" s="152"/>
      <c r="C34" s="112">
        <f t="shared" si="3"/>
        <v>1</v>
      </c>
      <c r="D34" s="112"/>
      <c r="E34" s="112"/>
      <c r="F34" s="126"/>
      <c r="G34" s="126"/>
      <c r="H34" s="126"/>
      <c r="I34" s="126"/>
      <c r="J34" s="126"/>
      <c r="K34" s="129"/>
      <c r="L34" s="129"/>
      <c r="M34" s="129"/>
      <c r="N34" s="130"/>
      <c r="O34" s="129"/>
      <c r="P34" s="131"/>
      <c r="Q34" s="116">
        <f t="shared" si="31"/>
        <v>0</v>
      </c>
      <c r="R34" s="117"/>
      <c r="S34" s="118"/>
      <c r="T34" s="119"/>
      <c r="U34" s="119"/>
      <c r="V34" s="120">
        <f t="shared" si="4"/>
        <v>0</v>
      </c>
      <c r="W34" s="120"/>
      <c r="X34" s="131"/>
      <c r="Y34" s="133" t="e">
        <f>IF(H34="Nam",VLOOKUP(C34,'Tuổi nghỉ hưu 135'!$C$51:$D$320,2,0)-(DATEDIF(D34+1,R34,"M")),VLOOKUP(C34,'Tuổi nghỉ hưu 135'!$K$111:$L$320,2,0)-(DATEDIF(D34+1,R34,"M")))</f>
        <v>#N/A</v>
      </c>
      <c r="Z34" s="91" t="e">
        <f t="shared" si="5"/>
        <v>#N/A</v>
      </c>
      <c r="AA34" s="122" t="e">
        <f t="shared" si="16"/>
        <v>#N/A</v>
      </c>
      <c r="AB34" s="91" t="e">
        <f t="shared" si="6"/>
        <v>#N/A</v>
      </c>
      <c r="AC34" s="91" t="e">
        <f t="shared" si="7"/>
        <v>#N/A</v>
      </c>
      <c r="AD34" s="91">
        <f t="shared" si="32"/>
        <v>0</v>
      </c>
      <c r="AE34" s="91">
        <f t="shared" si="33"/>
        <v>0</v>
      </c>
      <c r="AF34" s="117"/>
      <c r="AG34" s="117"/>
      <c r="AH34" s="117"/>
      <c r="AI34" s="91" t="e">
        <f t="shared" si="34"/>
        <v>#N/A</v>
      </c>
      <c r="AJ34" s="123">
        <f t="shared" si="2"/>
        <v>0</v>
      </c>
      <c r="AK34" s="138">
        <f t="shared" si="35"/>
        <v>0</v>
      </c>
      <c r="AL34" s="125">
        <f t="shared" si="36"/>
        <v>0</v>
      </c>
      <c r="AM34" s="138">
        <f t="shared" si="37"/>
        <v>0</v>
      </c>
      <c r="AN34" s="91" t="e">
        <f t="shared" si="8"/>
        <v>#N/A</v>
      </c>
      <c r="AO34" s="126"/>
    </row>
    <row r="35" spans="1:41" ht="26.45" hidden="1" customHeight="1" x14ac:dyDescent="0.25">
      <c r="A35" s="126"/>
      <c r="B35" s="152"/>
      <c r="C35" s="112">
        <f t="shared" si="3"/>
        <v>1</v>
      </c>
      <c r="D35" s="112"/>
      <c r="E35" s="112"/>
      <c r="F35" s="126"/>
      <c r="G35" s="126"/>
      <c r="H35" s="126"/>
      <c r="I35" s="126"/>
      <c r="J35" s="126"/>
      <c r="K35" s="129"/>
      <c r="L35" s="129"/>
      <c r="M35" s="129"/>
      <c r="N35" s="130"/>
      <c r="O35" s="129"/>
      <c r="P35" s="131"/>
      <c r="Q35" s="116">
        <f t="shared" si="31"/>
        <v>0</v>
      </c>
      <c r="R35" s="117"/>
      <c r="S35" s="118"/>
      <c r="T35" s="119"/>
      <c r="U35" s="119"/>
      <c r="V35" s="120">
        <f t="shared" si="4"/>
        <v>0</v>
      </c>
      <c r="W35" s="120"/>
      <c r="X35" s="131"/>
      <c r="Y35" s="133" t="e">
        <f>IF(H35="Nam",VLOOKUP(C35,'Tuổi nghỉ hưu 135'!$C$51:$D$320,2,0)-(DATEDIF(D35+1,R35,"M")),VLOOKUP(C35,'Tuổi nghỉ hưu 135'!$K$111:$L$320,2,0)-(DATEDIF(D35+1,R35,"M")))</f>
        <v>#N/A</v>
      </c>
      <c r="Z35" s="91" t="e">
        <f t="shared" si="5"/>
        <v>#N/A</v>
      </c>
      <c r="AA35" s="122" t="e">
        <f t="shared" si="16"/>
        <v>#N/A</v>
      </c>
      <c r="AB35" s="91" t="e">
        <f t="shared" si="6"/>
        <v>#N/A</v>
      </c>
      <c r="AC35" s="91" t="e">
        <f t="shared" si="7"/>
        <v>#N/A</v>
      </c>
      <c r="AD35" s="91">
        <f t="shared" si="32"/>
        <v>0</v>
      </c>
      <c r="AE35" s="91">
        <f t="shared" si="33"/>
        <v>0</v>
      </c>
      <c r="AF35" s="117"/>
      <c r="AG35" s="117"/>
      <c r="AH35" s="117"/>
      <c r="AI35" s="91" t="e">
        <f t="shared" si="34"/>
        <v>#N/A</v>
      </c>
      <c r="AJ35" s="123">
        <f t="shared" si="2"/>
        <v>0</v>
      </c>
      <c r="AK35" s="138">
        <f t="shared" si="35"/>
        <v>0</v>
      </c>
      <c r="AL35" s="125">
        <f t="shared" si="36"/>
        <v>0</v>
      </c>
      <c r="AM35" s="138">
        <f t="shared" si="37"/>
        <v>0</v>
      </c>
      <c r="AN35" s="91" t="e">
        <f t="shared" si="8"/>
        <v>#N/A</v>
      </c>
      <c r="AO35" s="126"/>
    </row>
    <row r="36" spans="1:41" ht="26.45" hidden="1" customHeight="1" x14ac:dyDescent="0.25">
      <c r="A36" s="126"/>
      <c r="B36" s="152"/>
      <c r="C36" s="112">
        <f t="shared" si="3"/>
        <v>1</v>
      </c>
      <c r="D36" s="112"/>
      <c r="E36" s="112"/>
      <c r="F36" s="126"/>
      <c r="G36" s="126"/>
      <c r="H36" s="126"/>
      <c r="I36" s="126"/>
      <c r="J36" s="126"/>
      <c r="K36" s="129"/>
      <c r="L36" s="129"/>
      <c r="M36" s="129"/>
      <c r="N36" s="130"/>
      <c r="O36" s="129"/>
      <c r="P36" s="131"/>
      <c r="Q36" s="116">
        <f t="shared" si="31"/>
        <v>0</v>
      </c>
      <c r="R36" s="117"/>
      <c r="S36" s="118"/>
      <c r="T36" s="119"/>
      <c r="U36" s="119"/>
      <c r="V36" s="120">
        <f t="shared" si="4"/>
        <v>0</v>
      </c>
      <c r="W36" s="120"/>
      <c r="X36" s="131"/>
      <c r="Y36" s="133" t="e">
        <f>IF(H36="Nam",VLOOKUP(C36,'Tuổi nghỉ hưu 135'!$C$51:$D$320,2,0)-(DATEDIF(D36+1,R36,"M")),VLOOKUP(C36,'Tuổi nghỉ hưu 135'!$K$111:$L$320,2,0)-(DATEDIF(D36+1,R36,"M")))</f>
        <v>#N/A</v>
      </c>
      <c r="Z36" s="91" t="e">
        <f t="shared" si="5"/>
        <v>#N/A</v>
      </c>
      <c r="AA36" s="122" t="e">
        <f t="shared" si="16"/>
        <v>#N/A</v>
      </c>
      <c r="AB36" s="91" t="e">
        <f t="shared" si="6"/>
        <v>#N/A</v>
      </c>
      <c r="AC36" s="91" t="e">
        <f t="shared" si="7"/>
        <v>#N/A</v>
      </c>
      <c r="AD36" s="91">
        <f t="shared" si="32"/>
        <v>0</v>
      </c>
      <c r="AE36" s="91">
        <f t="shared" si="33"/>
        <v>0</v>
      </c>
      <c r="AF36" s="117"/>
      <c r="AG36" s="117"/>
      <c r="AH36" s="117"/>
      <c r="AI36" s="91" t="e">
        <f t="shared" si="34"/>
        <v>#N/A</v>
      </c>
      <c r="AJ36" s="123">
        <f t="shared" si="2"/>
        <v>0</v>
      </c>
      <c r="AK36" s="138">
        <f t="shared" si="35"/>
        <v>0</v>
      </c>
      <c r="AL36" s="125">
        <f t="shared" si="36"/>
        <v>0</v>
      </c>
      <c r="AM36" s="138">
        <f t="shared" si="37"/>
        <v>0</v>
      </c>
      <c r="AN36" s="91" t="e">
        <f t="shared" si="8"/>
        <v>#N/A</v>
      </c>
      <c r="AO36" s="126"/>
    </row>
    <row r="37" spans="1:41" ht="26.45" hidden="1" customHeight="1" x14ac:dyDescent="0.25">
      <c r="A37" s="126"/>
      <c r="B37" s="152"/>
      <c r="C37" s="112">
        <f t="shared" si="3"/>
        <v>1</v>
      </c>
      <c r="D37" s="112"/>
      <c r="E37" s="112"/>
      <c r="F37" s="126"/>
      <c r="G37" s="126"/>
      <c r="H37" s="126"/>
      <c r="I37" s="126"/>
      <c r="J37" s="126"/>
      <c r="K37" s="129"/>
      <c r="L37" s="129"/>
      <c r="M37" s="129"/>
      <c r="N37" s="130"/>
      <c r="O37" s="129"/>
      <c r="P37" s="131"/>
      <c r="Q37" s="116">
        <f t="shared" si="31"/>
        <v>0</v>
      </c>
      <c r="R37" s="117"/>
      <c r="S37" s="118"/>
      <c r="T37" s="119"/>
      <c r="U37" s="119"/>
      <c r="V37" s="120">
        <f t="shared" si="4"/>
        <v>0</v>
      </c>
      <c r="W37" s="120"/>
      <c r="X37" s="131"/>
      <c r="Y37" s="133" t="e">
        <f>IF(H37="Nam",VLOOKUP(C37,'Tuổi nghỉ hưu 135'!$C$51:$D$320,2,0)-(DATEDIF(D37+1,R37,"M")),VLOOKUP(C37,'Tuổi nghỉ hưu 135'!$K$111:$L$320,2,0)-(DATEDIF(D37+1,R37,"M")))</f>
        <v>#N/A</v>
      </c>
      <c r="Z37" s="91" t="e">
        <f t="shared" si="5"/>
        <v>#N/A</v>
      </c>
      <c r="AA37" s="122" t="e">
        <f t="shared" si="16"/>
        <v>#N/A</v>
      </c>
      <c r="AB37" s="91" t="e">
        <f t="shared" si="6"/>
        <v>#N/A</v>
      </c>
      <c r="AC37" s="91" t="e">
        <f t="shared" si="7"/>
        <v>#N/A</v>
      </c>
      <c r="AD37" s="91">
        <f t="shared" si="32"/>
        <v>0</v>
      </c>
      <c r="AE37" s="91">
        <f t="shared" si="33"/>
        <v>0</v>
      </c>
      <c r="AF37" s="117"/>
      <c r="AG37" s="117"/>
      <c r="AH37" s="117"/>
      <c r="AI37" s="91" t="e">
        <f t="shared" si="34"/>
        <v>#N/A</v>
      </c>
      <c r="AJ37" s="123">
        <f t="shared" si="2"/>
        <v>0</v>
      </c>
      <c r="AK37" s="138">
        <f t="shared" si="35"/>
        <v>0</v>
      </c>
      <c r="AL37" s="125">
        <f t="shared" si="36"/>
        <v>0</v>
      </c>
      <c r="AM37" s="138">
        <f t="shared" si="37"/>
        <v>0</v>
      </c>
      <c r="AN37" s="91" t="e">
        <f t="shared" si="8"/>
        <v>#N/A</v>
      </c>
      <c r="AO37" s="126"/>
    </row>
    <row r="38" spans="1:41" ht="30" hidden="1" customHeight="1" x14ac:dyDescent="0.25">
      <c r="A38" s="161"/>
      <c r="B38" s="162"/>
      <c r="C38" s="163">
        <f t="shared" si="3"/>
        <v>1</v>
      </c>
      <c r="D38" s="163"/>
      <c r="E38" s="163"/>
      <c r="F38" s="161"/>
      <c r="G38" s="161"/>
      <c r="H38" s="161"/>
      <c r="I38" s="161"/>
      <c r="J38" s="161"/>
      <c r="K38" s="164"/>
      <c r="L38" s="164"/>
      <c r="M38" s="164"/>
      <c r="N38" s="165"/>
      <c r="O38" s="164"/>
      <c r="P38" s="166"/>
      <c r="Q38" s="167">
        <f t="shared" si="31"/>
        <v>0</v>
      </c>
      <c r="R38" s="168"/>
      <c r="S38" s="169"/>
      <c r="T38" s="170"/>
      <c r="U38" s="170"/>
      <c r="V38" s="171">
        <f t="shared" si="4"/>
        <v>0</v>
      </c>
      <c r="W38" s="171"/>
      <c r="X38" s="166"/>
      <c r="Y38" s="172" t="e">
        <f>IF(H38="Nam",VLOOKUP(C38,'Tuổi nghỉ hưu 135'!$C$51:$D$320,2,0)-(DATEDIF(D38+1,R38,"M")),VLOOKUP(C38,'Tuổi nghỉ hưu 135'!$K$111:$L$320,2,0)-(DATEDIF(D38+1,R38,"M")))</f>
        <v>#N/A</v>
      </c>
      <c r="Z38" s="173" t="e">
        <f t="shared" si="5"/>
        <v>#N/A</v>
      </c>
      <c r="AA38" s="174" t="e">
        <f t="shared" si="16"/>
        <v>#N/A</v>
      </c>
      <c r="AB38" s="173" t="e">
        <f t="shared" si="6"/>
        <v>#N/A</v>
      </c>
      <c r="AC38" s="173" t="e">
        <f t="shared" si="7"/>
        <v>#N/A</v>
      </c>
      <c r="AD38" s="173">
        <f t="shared" si="32"/>
        <v>0</v>
      </c>
      <c r="AE38" s="173">
        <f t="shared" si="33"/>
        <v>0</v>
      </c>
      <c r="AF38" s="168"/>
      <c r="AG38" s="168"/>
      <c r="AH38" s="168"/>
      <c r="AI38" s="173" t="e">
        <f t="shared" si="34"/>
        <v>#N/A</v>
      </c>
      <c r="AJ38" s="175">
        <f t="shared" si="2"/>
        <v>0</v>
      </c>
      <c r="AK38" s="176">
        <f t="shared" si="35"/>
        <v>0</v>
      </c>
      <c r="AL38" s="177">
        <f t="shared" si="36"/>
        <v>0</v>
      </c>
      <c r="AM38" s="176">
        <f t="shared" si="37"/>
        <v>0</v>
      </c>
      <c r="AN38" s="173" t="e">
        <f t="shared" si="8"/>
        <v>#N/A</v>
      </c>
      <c r="AO38" s="178"/>
    </row>
    <row r="39" spans="1:41" s="52" customFormat="1" ht="33" customHeight="1" x14ac:dyDescent="0.25">
      <c r="A39" s="240" t="s">
        <v>162</v>
      </c>
      <c r="B39" s="241"/>
      <c r="C39" s="241"/>
      <c r="D39" s="241"/>
      <c r="E39" s="241"/>
      <c r="F39" s="241"/>
      <c r="G39" s="242"/>
      <c r="H39" s="139"/>
      <c r="I39" s="139"/>
      <c r="J39" s="139"/>
      <c r="K39" s="142"/>
      <c r="L39" s="142"/>
      <c r="M39" s="142"/>
      <c r="N39" s="143"/>
      <c r="O39" s="142"/>
      <c r="P39" s="144"/>
      <c r="Q39" s="58"/>
      <c r="R39" s="146"/>
      <c r="S39" s="146"/>
      <c r="T39" s="147"/>
      <c r="U39" s="147"/>
      <c r="V39" s="179"/>
      <c r="W39" s="179"/>
      <c r="X39" s="144"/>
      <c r="Y39" s="180"/>
      <c r="Z39" s="58"/>
      <c r="AA39" s="150"/>
      <c r="AB39" s="58"/>
      <c r="AC39" s="58"/>
      <c r="AD39" s="58"/>
      <c r="AE39" s="58"/>
      <c r="AF39" s="146"/>
      <c r="AG39" s="146"/>
      <c r="AH39" s="146"/>
      <c r="AI39" s="58" t="e">
        <f>#REF!+AI15</f>
        <v>#REF!</v>
      </c>
      <c r="AJ39" s="58" t="e">
        <f>#REF!+AJ15</f>
        <v>#REF!</v>
      </c>
      <c r="AK39" s="58" t="e">
        <f>#REF!+AK15</f>
        <v>#REF!</v>
      </c>
      <c r="AL39" s="58" t="e">
        <f>#REF!+AL15</f>
        <v>#REF!</v>
      </c>
      <c r="AM39" s="58" t="e">
        <f>#REF!+AM15</f>
        <v>#REF!</v>
      </c>
      <c r="AN39" s="58">
        <f>AN12+AN14+AN17+AN18+AN20+AN21+AN22+AN23+AN24+AN25+AN26+AN27+AN28+AN29+AN31</f>
        <v>11766226.108000001</v>
      </c>
      <c r="AO39" s="139"/>
    </row>
    <row r="40" spans="1:41" ht="32.25" customHeight="1" x14ac:dyDescent="0.25">
      <c r="A40" s="54"/>
      <c r="B40" s="55"/>
      <c r="C40" s="55"/>
      <c r="D40" s="55"/>
      <c r="E40" s="55"/>
      <c r="F40" s="55"/>
      <c r="G40" s="55"/>
      <c r="H40" s="55"/>
      <c r="I40" s="81"/>
      <c r="J40" s="81"/>
      <c r="K40" s="72"/>
      <c r="L40" s="72"/>
      <c r="M40" s="72"/>
      <c r="N40" s="62"/>
      <c r="O40" s="72"/>
      <c r="P40" s="63"/>
      <c r="Q40" s="45"/>
      <c r="R40" s="70"/>
      <c r="S40" s="71"/>
      <c r="T40" s="46"/>
      <c r="U40" s="46"/>
      <c r="V40" s="46"/>
      <c r="W40" s="46"/>
      <c r="X40" s="69"/>
      <c r="Y40" s="84"/>
      <c r="Z40" s="45"/>
      <c r="AA40" s="44"/>
      <c r="AB40" s="45"/>
      <c r="AC40" s="45"/>
      <c r="AD40" s="45"/>
      <c r="AE40" s="45"/>
      <c r="AF40" s="70"/>
      <c r="AG40" s="70"/>
      <c r="AH40" s="70"/>
      <c r="AI40" s="45"/>
    </row>
  </sheetData>
  <mergeCells count="51">
    <mergeCell ref="A39:G39"/>
    <mergeCell ref="AO6:AO8"/>
    <mergeCell ref="A4:AO4"/>
    <mergeCell ref="AN6:AN8"/>
    <mergeCell ref="I6:P6"/>
    <mergeCell ref="Q6:Q8"/>
    <mergeCell ref="P7:P8"/>
    <mergeCell ref="AF6:AF8"/>
    <mergeCell ref="S6:V6"/>
    <mergeCell ref="S7:S8"/>
    <mergeCell ref="T7:T8"/>
    <mergeCell ref="U7:U8"/>
    <mergeCell ref="AI6:AJ6"/>
    <mergeCell ref="AI7:AI8"/>
    <mergeCell ref="AJ7:AJ8"/>
    <mergeCell ref="AK7:AK8"/>
    <mergeCell ref="AL7:AL8"/>
    <mergeCell ref="AM7:AM8"/>
    <mergeCell ref="AK6:AM6"/>
    <mergeCell ref="AB7:AB8"/>
    <mergeCell ref="AC7:AC8"/>
    <mergeCell ref="AD7:AD8"/>
    <mergeCell ref="AE7:AE8"/>
    <mergeCell ref="AB6:AE6"/>
    <mergeCell ref="AG6:AH6"/>
    <mergeCell ref="AG7:AG8"/>
    <mergeCell ref="AH7:AH8"/>
    <mergeCell ref="W6:W8"/>
    <mergeCell ref="F6:F8"/>
    <mergeCell ref="G6:G8"/>
    <mergeCell ref="D6:E7"/>
    <mergeCell ref="Z6:AA7"/>
    <mergeCell ref="I7:I8"/>
    <mergeCell ref="J7:J8"/>
    <mergeCell ref="K7:K8"/>
    <mergeCell ref="L7:L8"/>
    <mergeCell ref="M7:M8"/>
    <mergeCell ref="H6:H8"/>
    <mergeCell ref="R6:R8"/>
    <mergeCell ref="X6:X8"/>
    <mergeCell ref="Y6:Y8"/>
    <mergeCell ref="V7:V8"/>
    <mergeCell ref="O7:O8"/>
    <mergeCell ref="A1:D1"/>
    <mergeCell ref="A2:D2"/>
    <mergeCell ref="L1:S1"/>
    <mergeCell ref="L2:S2"/>
    <mergeCell ref="A6:A8"/>
    <mergeCell ref="B6:B8"/>
    <mergeCell ref="C6:C8"/>
    <mergeCell ref="N7:N8"/>
  </mergeCells>
  <pageMargins left="0.4" right="0.17" top="0.68" bottom="0.44" header="0.6" footer="0.3"/>
  <pageSetup paperSize="9" scale="4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292"/>
  <sheetViews>
    <sheetView topLeftCell="B272" workbookViewId="0">
      <selection activeCell="K292" sqref="K292"/>
    </sheetView>
  </sheetViews>
  <sheetFormatPr defaultColWidth="9.140625" defaultRowHeight="15.75" x14ac:dyDescent="0.25"/>
  <cols>
    <col min="1" max="1" width="10.7109375" style="1" bestFit="1" customWidth="1"/>
    <col min="2" max="2" width="14.28515625" style="1" bestFit="1" customWidth="1"/>
    <col min="3" max="3" width="14.28515625" style="41" bestFit="1" customWidth="1"/>
    <col min="4" max="4" width="14.28515625" style="13" customWidth="1"/>
    <col min="5" max="6" width="14.28515625" style="1" bestFit="1" customWidth="1"/>
    <col min="7" max="7" width="10.7109375" style="1" bestFit="1" customWidth="1"/>
    <col min="8" max="8" width="11.42578125" style="1" bestFit="1" customWidth="1"/>
    <col min="9" max="10" width="14.28515625" style="1" bestFit="1" customWidth="1"/>
    <col min="11" max="11" width="15.85546875" style="29" customWidth="1"/>
    <col min="12" max="12" width="11.42578125" style="13" customWidth="1"/>
    <col min="13" max="13" width="14.42578125" style="1" customWidth="1"/>
    <col min="14" max="15" width="9.140625" style="1"/>
    <col min="16" max="16" width="11.42578125" style="1" bestFit="1" customWidth="1"/>
    <col min="17" max="16384" width="9.140625" style="1"/>
  </cols>
  <sheetData>
    <row r="4" spans="1:12" ht="31.5" x14ac:dyDescent="0.2">
      <c r="A4" s="4" t="s">
        <v>68</v>
      </c>
      <c r="B4" s="4" t="s">
        <v>43</v>
      </c>
      <c r="C4" s="36" t="s">
        <v>43</v>
      </c>
      <c r="D4" s="9"/>
      <c r="E4" s="4" t="s">
        <v>43</v>
      </c>
      <c r="F4" s="4" t="s">
        <v>43</v>
      </c>
    </row>
    <row r="5" spans="1:12" s="8" customFormat="1" ht="15.75" customHeight="1" x14ac:dyDescent="0.2">
      <c r="A5" s="4"/>
      <c r="B5" s="4" t="s">
        <v>13</v>
      </c>
      <c r="C5" s="36" t="s">
        <v>14</v>
      </c>
      <c r="D5" s="9"/>
      <c r="E5" s="4" t="s">
        <v>13</v>
      </c>
      <c r="F5" s="4" t="s">
        <v>14</v>
      </c>
      <c r="K5" s="30"/>
      <c r="L5" s="23"/>
    </row>
    <row r="6" spans="1:12" x14ac:dyDescent="0.2">
      <c r="A6" s="3">
        <v>2021</v>
      </c>
      <c r="B6" s="3" t="s">
        <v>38</v>
      </c>
      <c r="C6" s="37" t="s">
        <v>31</v>
      </c>
      <c r="D6" s="10"/>
      <c r="E6" s="3" t="s">
        <v>67</v>
      </c>
      <c r="F6" s="3" t="s">
        <v>66</v>
      </c>
    </row>
    <row r="7" spans="1:12" x14ac:dyDescent="0.2">
      <c r="A7" s="3">
        <v>2022</v>
      </c>
      <c r="B7" s="3" t="s">
        <v>37</v>
      </c>
      <c r="C7" s="37" t="s">
        <v>30</v>
      </c>
      <c r="D7" s="10"/>
      <c r="E7" s="3" t="s">
        <v>65</v>
      </c>
      <c r="F7" s="3" t="s">
        <v>64</v>
      </c>
    </row>
    <row r="8" spans="1:12" x14ac:dyDescent="0.2">
      <c r="A8" s="3">
        <v>2023</v>
      </c>
      <c r="B8" s="3" t="s">
        <v>36</v>
      </c>
      <c r="C8" s="37" t="s">
        <v>29</v>
      </c>
      <c r="D8" s="10"/>
      <c r="E8" s="3" t="s">
        <v>63</v>
      </c>
      <c r="F8" s="3" t="s">
        <v>62</v>
      </c>
    </row>
    <row r="9" spans="1:12" x14ac:dyDescent="0.2">
      <c r="A9" s="3">
        <v>2024</v>
      </c>
      <c r="B9" s="3" t="s">
        <v>35</v>
      </c>
      <c r="C9" s="37" t="s">
        <v>28</v>
      </c>
      <c r="D9" s="10"/>
      <c r="E9" s="3" t="s">
        <v>61</v>
      </c>
      <c r="F9" s="3" t="s">
        <v>60</v>
      </c>
    </row>
    <row r="10" spans="1:12" s="6" customFormat="1" x14ac:dyDescent="0.2">
      <c r="A10" s="7">
        <v>2025</v>
      </c>
      <c r="B10" s="7" t="s">
        <v>34</v>
      </c>
      <c r="C10" s="38" t="s">
        <v>27</v>
      </c>
      <c r="D10" s="10"/>
      <c r="E10" s="7" t="s">
        <v>59</v>
      </c>
      <c r="F10" s="7" t="s">
        <v>58</v>
      </c>
      <c r="K10" s="31"/>
      <c r="L10" s="13"/>
    </row>
    <row r="11" spans="1:12" x14ac:dyDescent="0.2">
      <c r="A11" s="3">
        <v>2026</v>
      </c>
      <c r="B11" s="3" t="s">
        <v>33</v>
      </c>
      <c r="C11" s="37" t="s">
        <v>26</v>
      </c>
      <c r="D11" s="10"/>
      <c r="E11" s="3" t="s">
        <v>57</v>
      </c>
      <c r="F11" s="3" t="s">
        <v>56</v>
      </c>
    </row>
    <row r="12" spans="1:12" x14ac:dyDescent="0.2">
      <c r="A12" s="3">
        <v>2027</v>
      </c>
      <c r="B12" s="3" t="s">
        <v>32</v>
      </c>
      <c r="C12" s="37" t="s">
        <v>25</v>
      </c>
      <c r="D12" s="10"/>
      <c r="E12" s="3" t="s">
        <v>55</v>
      </c>
      <c r="F12" s="3" t="s">
        <v>54</v>
      </c>
    </row>
    <row r="13" spans="1:12" x14ac:dyDescent="0.2">
      <c r="A13" s="3">
        <v>2028</v>
      </c>
      <c r="B13" s="3" t="s">
        <v>17</v>
      </c>
      <c r="C13" s="37" t="s">
        <v>24</v>
      </c>
      <c r="D13" s="10"/>
      <c r="E13" s="3" t="s">
        <v>46</v>
      </c>
      <c r="F13" s="3" t="s">
        <v>53</v>
      </c>
    </row>
    <row r="14" spans="1:12" x14ac:dyDescent="0.2">
      <c r="A14" s="3">
        <v>2029</v>
      </c>
      <c r="B14" s="3" t="s">
        <v>17</v>
      </c>
      <c r="C14" s="37" t="s">
        <v>23</v>
      </c>
      <c r="D14" s="10"/>
      <c r="E14" s="3" t="s">
        <v>46</v>
      </c>
      <c r="F14" s="3" t="s">
        <v>52</v>
      </c>
    </row>
    <row r="15" spans="1:12" x14ac:dyDescent="0.2">
      <c r="A15" s="3">
        <v>2030</v>
      </c>
      <c r="B15" s="3" t="s">
        <v>17</v>
      </c>
      <c r="C15" s="37" t="s">
        <v>22</v>
      </c>
      <c r="D15" s="10"/>
      <c r="E15" s="3" t="s">
        <v>46</v>
      </c>
      <c r="F15" s="3" t="s">
        <v>51</v>
      </c>
    </row>
    <row r="16" spans="1:12" x14ac:dyDescent="0.2">
      <c r="A16" s="3">
        <v>2031</v>
      </c>
      <c r="B16" s="3" t="s">
        <v>17</v>
      </c>
      <c r="C16" s="37" t="s">
        <v>21</v>
      </c>
      <c r="D16" s="10"/>
      <c r="E16" s="3" t="s">
        <v>46</v>
      </c>
      <c r="F16" s="3" t="s">
        <v>50</v>
      </c>
    </row>
    <row r="17" spans="1:6" x14ac:dyDescent="0.2">
      <c r="A17" s="3">
        <v>2032</v>
      </c>
      <c r="B17" s="3" t="s">
        <v>17</v>
      </c>
      <c r="C17" s="37" t="s">
        <v>20</v>
      </c>
      <c r="D17" s="10"/>
      <c r="E17" s="3" t="s">
        <v>46</v>
      </c>
      <c r="F17" s="3" t="s">
        <v>49</v>
      </c>
    </row>
    <row r="18" spans="1:6" x14ac:dyDescent="0.2">
      <c r="A18" s="3">
        <v>2033</v>
      </c>
      <c r="B18" s="3" t="s">
        <v>17</v>
      </c>
      <c r="C18" s="37" t="s">
        <v>19</v>
      </c>
      <c r="D18" s="10"/>
      <c r="E18" s="3" t="s">
        <v>46</v>
      </c>
      <c r="F18" s="3" t="s">
        <v>48</v>
      </c>
    </row>
    <row r="19" spans="1:6" x14ac:dyDescent="0.2">
      <c r="A19" s="3">
        <v>2034</v>
      </c>
      <c r="B19" s="3" t="s">
        <v>17</v>
      </c>
      <c r="C19" s="37" t="s">
        <v>18</v>
      </c>
      <c r="D19" s="10"/>
      <c r="E19" s="3" t="s">
        <v>46</v>
      </c>
      <c r="F19" s="3" t="s">
        <v>47</v>
      </c>
    </row>
    <row r="20" spans="1:6" x14ac:dyDescent="0.2">
      <c r="A20" s="3">
        <v>2035</v>
      </c>
      <c r="B20" s="3" t="s">
        <v>17</v>
      </c>
      <c r="C20" s="37" t="s">
        <v>16</v>
      </c>
      <c r="D20" s="10"/>
      <c r="E20" s="3" t="s">
        <v>46</v>
      </c>
      <c r="F20" s="3" t="s">
        <v>45</v>
      </c>
    </row>
    <row r="21" spans="1:6" x14ac:dyDescent="0.2">
      <c r="A21" s="3">
        <v>2036</v>
      </c>
      <c r="B21" s="3" t="s">
        <v>17</v>
      </c>
      <c r="C21" s="37" t="s">
        <v>16</v>
      </c>
      <c r="D21" s="10"/>
      <c r="E21" s="3" t="s">
        <v>46</v>
      </c>
      <c r="F21" s="3" t="s">
        <v>45</v>
      </c>
    </row>
    <row r="22" spans="1:6" x14ac:dyDescent="0.2">
      <c r="A22" s="3">
        <v>2037</v>
      </c>
      <c r="B22" s="3" t="s">
        <v>17</v>
      </c>
      <c r="C22" s="37" t="s">
        <v>16</v>
      </c>
      <c r="D22" s="10"/>
      <c r="E22" s="3" t="s">
        <v>46</v>
      </c>
      <c r="F22" s="3" t="s">
        <v>45</v>
      </c>
    </row>
    <row r="23" spans="1:6" x14ac:dyDescent="0.2">
      <c r="A23" s="3">
        <v>2038</v>
      </c>
      <c r="B23" s="3" t="s">
        <v>17</v>
      </c>
      <c r="C23" s="37" t="s">
        <v>16</v>
      </c>
      <c r="D23" s="10"/>
      <c r="E23" s="3" t="s">
        <v>46</v>
      </c>
      <c r="F23" s="3" t="s">
        <v>45</v>
      </c>
    </row>
    <row r="24" spans="1:6" x14ac:dyDescent="0.2">
      <c r="A24" s="3">
        <v>2039</v>
      </c>
      <c r="B24" s="3" t="s">
        <v>17</v>
      </c>
      <c r="C24" s="37" t="s">
        <v>16</v>
      </c>
      <c r="D24" s="10"/>
      <c r="E24" s="3" t="s">
        <v>46</v>
      </c>
      <c r="F24" s="3" t="s">
        <v>45</v>
      </c>
    </row>
    <row r="25" spans="1:6" x14ac:dyDescent="0.2">
      <c r="A25" s="3">
        <v>2040</v>
      </c>
      <c r="B25" s="3" t="s">
        <v>17</v>
      </c>
      <c r="C25" s="37" t="s">
        <v>16</v>
      </c>
      <c r="D25" s="10"/>
      <c r="E25" s="3" t="s">
        <v>46</v>
      </c>
      <c r="F25" s="3" t="s">
        <v>45</v>
      </c>
    </row>
    <row r="26" spans="1:6" x14ac:dyDescent="0.2">
      <c r="A26" s="3">
        <v>2041</v>
      </c>
      <c r="B26" s="3" t="s">
        <v>17</v>
      </c>
      <c r="C26" s="37" t="s">
        <v>16</v>
      </c>
      <c r="D26" s="10"/>
      <c r="E26" s="3" t="s">
        <v>46</v>
      </c>
      <c r="F26" s="3" t="s">
        <v>45</v>
      </c>
    </row>
    <row r="27" spans="1:6" x14ac:dyDescent="0.2">
      <c r="A27" s="3">
        <v>2042</v>
      </c>
      <c r="B27" s="3" t="s">
        <v>17</v>
      </c>
      <c r="C27" s="37" t="s">
        <v>16</v>
      </c>
      <c r="D27" s="10"/>
      <c r="E27" s="3" t="s">
        <v>46</v>
      </c>
      <c r="F27" s="3" t="s">
        <v>45</v>
      </c>
    </row>
    <row r="28" spans="1:6" x14ac:dyDescent="0.2">
      <c r="A28" s="3">
        <v>2043</v>
      </c>
      <c r="B28" s="3" t="s">
        <v>17</v>
      </c>
      <c r="C28" s="37" t="s">
        <v>16</v>
      </c>
      <c r="D28" s="10"/>
      <c r="E28" s="3" t="s">
        <v>46</v>
      </c>
      <c r="F28" s="3" t="s">
        <v>45</v>
      </c>
    </row>
    <row r="29" spans="1:6" x14ac:dyDescent="0.2">
      <c r="A29" s="3">
        <v>2044</v>
      </c>
      <c r="B29" s="3" t="s">
        <v>17</v>
      </c>
      <c r="C29" s="37" t="s">
        <v>16</v>
      </c>
      <c r="D29" s="10"/>
      <c r="E29" s="3" t="s">
        <v>46</v>
      </c>
      <c r="F29" s="3" t="s">
        <v>45</v>
      </c>
    </row>
    <row r="30" spans="1:6" x14ac:dyDescent="0.2">
      <c r="A30" s="3">
        <v>2045</v>
      </c>
      <c r="B30" s="3" t="s">
        <v>17</v>
      </c>
      <c r="C30" s="37" t="s">
        <v>16</v>
      </c>
      <c r="D30" s="10"/>
      <c r="E30" s="3" t="s">
        <v>46</v>
      </c>
      <c r="F30" s="3" t="s">
        <v>45</v>
      </c>
    </row>
    <row r="31" spans="1:6" x14ac:dyDescent="0.2">
      <c r="A31" s="3">
        <v>2046</v>
      </c>
      <c r="B31" s="3" t="s">
        <v>17</v>
      </c>
      <c r="C31" s="37" t="s">
        <v>16</v>
      </c>
      <c r="D31" s="10"/>
      <c r="E31" s="3" t="s">
        <v>46</v>
      </c>
      <c r="F31" s="3" t="s">
        <v>45</v>
      </c>
    </row>
    <row r="32" spans="1:6" x14ac:dyDescent="0.2">
      <c r="A32" s="3">
        <v>2047</v>
      </c>
      <c r="B32" s="3" t="s">
        <v>17</v>
      </c>
      <c r="C32" s="37" t="s">
        <v>16</v>
      </c>
      <c r="D32" s="10"/>
      <c r="E32" s="3" t="s">
        <v>46</v>
      </c>
      <c r="F32" s="3" t="s">
        <v>45</v>
      </c>
    </row>
    <row r="33" spans="1:16" x14ac:dyDescent="0.2">
      <c r="A33" s="3">
        <v>2048</v>
      </c>
      <c r="B33" s="3" t="s">
        <v>17</v>
      </c>
      <c r="C33" s="37" t="s">
        <v>16</v>
      </c>
      <c r="D33" s="10"/>
      <c r="E33" s="3" t="s">
        <v>46</v>
      </c>
      <c r="F33" s="3" t="s">
        <v>45</v>
      </c>
    </row>
    <row r="34" spans="1:16" x14ac:dyDescent="0.2">
      <c r="A34" s="3">
        <v>2049</v>
      </c>
      <c r="B34" s="3" t="s">
        <v>17</v>
      </c>
      <c r="C34" s="37" t="s">
        <v>16</v>
      </c>
      <c r="D34" s="10"/>
      <c r="E34" s="3" t="s">
        <v>46</v>
      </c>
      <c r="F34" s="3" t="s">
        <v>45</v>
      </c>
    </row>
    <row r="35" spans="1:16" x14ac:dyDescent="0.2">
      <c r="A35" s="3">
        <v>2050</v>
      </c>
      <c r="B35" s="3" t="s">
        <v>17</v>
      </c>
      <c r="C35" s="37" t="s">
        <v>16</v>
      </c>
      <c r="D35" s="10"/>
      <c r="E35" s="3" t="s">
        <v>46</v>
      </c>
      <c r="F35" s="3" t="s">
        <v>45</v>
      </c>
    </row>
    <row r="36" spans="1:16" x14ac:dyDescent="0.2">
      <c r="A36" s="3">
        <v>2051</v>
      </c>
      <c r="B36" s="3" t="s">
        <v>17</v>
      </c>
      <c r="C36" s="37" t="s">
        <v>16</v>
      </c>
      <c r="D36" s="10"/>
      <c r="E36" s="3" t="s">
        <v>46</v>
      </c>
      <c r="F36" s="3" t="s">
        <v>45</v>
      </c>
    </row>
    <row r="37" spans="1:16" x14ac:dyDescent="0.2">
      <c r="A37" s="3">
        <v>2052</v>
      </c>
      <c r="B37" s="3" t="s">
        <v>17</v>
      </c>
      <c r="C37" s="37" t="s">
        <v>16</v>
      </c>
      <c r="D37" s="10"/>
      <c r="E37" s="3" t="s">
        <v>46</v>
      </c>
      <c r="F37" s="3" t="s">
        <v>45</v>
      </c>
    </row>
    <row r="38" spans="1:16" x14ac:dyDescent="0.2">
      <c r="A38" s="3">
        <v>2053</v>
      </c>
      <c r="B38" s="3" t="s">
        <v>17</v>
      </c>
      <c r="C38" s="37" t="s">
        <v>16</v>
      </c>
      <c r="D38" s="10"/>
      <c r="E38" s="3" t="s">
        <v>46</v>
      </c>
      <c r="F38" s="3" t="s">
        <v>45</v>
      </c>
    </row>
    <row r="39" spans="1:16" x14ac:dyDescent="0.2">
      <c r="A39" s="3">
        <v>2054</v>
      </c>
      <c r="B39" s="3" t="s">
        <v>17</v>
      </c>
      <c r="C39" s="37" t="s">
        <v>16</v>
      </c>
      <c r="D39" s="10"/>
      <c r="E39" s="3" t="s">
        <v>46</v>
      </c>
      <c r="F39" s="3" t="s">
        <v>45</v>
      </c>
    </row>
    <row r="40" spans="1:16" x14ac:dyDescent="0.2">
      <c r="A40" s="3">
        <v>2055</v>
      </c>
      <c r="B40" s="3" t="s">
        <v>17</v>
      </c>
      <c r="C40" s="37" t="s">
        <v>16</v>
      </c>
      <c r="D40" s="10"/>
      <c r="E40" s="3" t="s">
        <v>46</v>
      </c>
      <c r="F40" s="3" t="s">
        <v>45</v>
      </c>
    </row>
    <row r="41" spans="1:16" x14ac:dyDescent="0.2">
      <c r="A41" s="3">
        <v>2056</v>
      </c>
      <c r="B41" s="3" t="s">
        <v>17</v>
      </c>
      <c r="C41" s="37" t="s">
        <v>16</v>
      </c>
      <c r="D41" s="10"/>
      <c r="E41" s="3" t="s">
        <v>46</v>
      </c>
      <c r="F41" s="3" t="s">
        <v>45</v>
      </c>
    </row>
    <row r="42" spans="1:16" x14ac:dyDescent="0.2">
      <c r="A42" s="3">
        <v>2057</v>
      </c>
      <c r="B42" s="3" t="s">
        <v>17</v>
      </c>
      <c r="C42" s="37" t="s">
        <v>16</v>
      </c>
      <c r="D42" s="10"/>
      <c r="E42" s="3" t="s">
        <v>46</v>
      </c>
      <c r="F42" s="3" t="s">
        <v>45</v>
      </c>
    </row>
    <row r="43" spans="1:16" x14ac:dyDescent="0.2">
      <c r="A43" s="3">
        <v>2058</v>
      </c>
      <c r="B43" s="3" t="s">
        <v>17</v>
      </c>
      <c r="C43" s="37" t="s">
        <v>16</v>
      </c>
      <c r="D43" s="10"/>
      <c r="E43" s="3" t="s">
        <v>46</v>
      </c>
      <c r="F43" s="3" t="s">
        <v>45</v>
      </c>
    </row>
    <row r="44" spans="1:16" x14ac:dyDescent="0.2">
      <c r="A44" s="3">
        <v>2059</v>
      </c>
      <c r="B44" s="3" t="s">
        <v>17</v>
      </c>
      <c r="C44" s="37" t="s">
        <v>16</v>
      </c>
      <c r="D44" s="10"/>
      <c r="E44" s="3" t="s">
        <v>46</v>
      </c>
      <c r="F44" s="3" t="s">
        <v>45</v>
      </c>
    </row>
    <row r="45" spans="1:16" x14ac:dyDescent="0.2">
      <c r="A45" s="3">
        <v>2060</v>
      </c>
      <c r="B45" s="3" t="s">
        <v>17</v>
      </c>
      <c r="C45" s="37" t="s">
        <v>16</v>
      </c>
      <c r="D45" s="10"/>
      <c r="E45" s="3" t="s">
        <v>46</v>
      </c>
      <c r="F45" s="3" t="s">
        <v>45</v>
      </c>
    </row>
    <row r="48" spans="1:16" x14ac:dyDescent="0.2">
      <c r="A48" s="250" t="s">
        <v>44</v>
      </c>
      <c r="B48" s="251"/>
      <c r="C48" s="252"/>
      <c r="D48" s="11"/>
      <c r="E48" s="4" t="s">
        <v>43</v>
      </c>
      <c r="F48" s="250" t="s">
        <v>42</v>
      </c>
      <c r="G48" s="251"/>
      <c r="H48" s="252"/>
      <c r="I48" s="250" t="s">
        <v>44</v>
      </c>
      <c r="J48" s="251"/>
      <c r="K48" s="252"/>
      <c r="L48" s="11"/>
      <c r="M48" s="4" t="s">
        <v>43</v>
      </c>
      <c r="N48" s="250" t="s">
        <v>42</v>
      </c>
      <c r="O48" s="251"/>
      <c r="P48" s="252"/>
    </row>
    <row r="49" spans="1:16" x14ac:dyDescent="0.2">
      <c r="A49" s="4" t="s">
        <v>13</v>
      </c>
      <c r="B49" s="4" t="s">
        <v>13</v>
      </c>
      <c r="C49" s="36" t="s">
        <v>13</v>
      </c>
      <c r="D49" s="9"/>
      <c r="E49" s="4" t="s">
        <v>13</v>
      </c>
      <c r="F49" s="4" t="s">
        <v>13</v>
      </c>
      <c r="G49" s="4" t="s">
        <v>13</v>
      </c>
      <c r="H49" s="4"/>
      <c r="I49" s="4" t="s">
        <v>14</v>
      </c>
      <c r="J49" s="4" t="s">
        <v>14</v>
      </c>
      <c r="K49" s="27"/>
      <c r="L49" s="9"/>
      <c r="M49" s="4" t="s">
        <v>14</v>
      </c>
      <c r="N49" s="4" t="s">
        <v>14</v>
      </c>
      <c r="O49" s="4" t="s">
        <v>14</v>
      </c>
      <c r="P49" s="5"/>
    </row>
    <row r="50" spans="1:16" x14ac:dyDescent="0.2">
      <c r="A50" s="3" t="s">
        <v>41</v>
      </c>
      <c r="B50" s="3" t="s">
        <v>40</v>
      </c>
      <c r="C50" s="39"/>
      <c r="D50" s="12" t="s">
        <v>72</v>
      </c>
      <c r="E50" s="3"/>
      <c r="F50" s="3" t="s">
        <v>41</v>
      </c>
      <c r="G50" s="3" t="s">
        <v>40</v>
      </c>
      <c r="H50" s="3"/>
      <c r="I50" s="3" t="s">
        <v>41</v>
      </c>
      <c r="J50" s="3" t="s">
        <v>40</v>
      </c>
      <c r="K50" s="28"/>
      <c r="L50" s="12"/>
      <c r="M50" s="3"/>
      <c r="N50" s="3" t="s">
        <v>41</v>
      </c>
      <c r="O50" s="3" t="s">
        <v>40</v>
      </c>
      <c r="P50" s="5"/>
    </row>
    <row r="51" spans="1:16" ht="15.75" customHeight="1" x14ac:dyDescent="0.2">
      <c r="A51" s="3">
        <v>1</v>
      </c>
      <c r="B51" s="3">
        <v>1961</v>
      </c>
      <c r="C51" s="39">
        <f t="shared" ref="C51:C114" si="0">DATE(B51,A51,1)</f>
        <v>22282</v>
      </c>
      <c r="D51" s="12">
        <f>60*12+3</f>
        <v>723</v>
      </c>
      <c r="E51" s="3" t="s">
        <v>38</v>
      </c>
      <c r="F51" s="3">
        <v>5</v>
      </c>
      <c r="G51" s="3">
        <v>2021</v>
      </c>
      <c r="H51" s="2">
        <f t="shared" ref="H51:H114" si="1">DATE(G51,F51,1)</f>
        <v>44317</v>
      </c>
      <c r="I51" s="14" t="s">
        <v>39</v>
      </c>
      <c r="J51" s="15"/>
      <c r="K51" s="32"/>
      <c r="L51" s="24"/>
      <c r="M51" s="15"/>
      <c r="N51" s="15"/>
      <c r="O51" s="15"/>
      <c r="P51" s="16"/>
    </row>
    <row r="52" spans="1:16" ht="15.75" customHeight="1" x14ac:dyDescent="0.25">
      <c r="A52" s="3">
        <v>2</v>
      </c>
      <c r="B52" s="3">
        <v>1961</v>
      </c>
      <c r="C52" s="39">
        <f t="shared" si="0"/>
        <v>22313</v>
      </c>
      <c r="D52" s="12">
        <f t="shared" ref="D52:D59" si="2">60*12+3</f>
        <v>723</v>
      </c>
      <c r="E52" s="3" t="s">
        <v>38</v>
      </c>
      <c r="F52" s="3">
        <v>6</v>
      </c>
      <c r="G52" s="3">
        <v>2021</v>
      </c>
      <c r="H52" s="2">
        <f t="shared" si="1"/>
        <v>44348</v>
      </c>
      <c r="I52" s="17"/>
      <c r="J52" s="18"/>
      <c r="K52" s="33"/>
      <c r="L52" s="25"/>
      <c r="M52" s="18"/>
      <c r="N52" s="18"/>
      <c r="O52" s="18"/>
      <c r="P52" s="19"/>
    </row>
    <row r="53" spans="1:16" ht="15.75" customHeight="1" x14ac:dyDescent="0.25">
      <c r="A53" s="3">
        <v>3</v>
      </c>
      <c r="B53" s="3">
        <v>1961</v>
      </c>
      <c r="C53" s="39">
        <f t="shared" si="0"/>
        <v>22341</v>
      </c>
      <c r="D53" s="12">
        <f t="shared" si="2"/>
        <v>723</v>
      </c>
      <c r="E53" s="3" t="s">
        <v>38</v>
      </c>
      <c r="F53" s="3">
        <v>7</v>
      </c>
      <c r="G53" s="3">
        <v>2021</v>
      </c>
      <c r="H53" s="2">
        <f t="shared" si="1"/>
        <v>44378</v>
      </c>
      <c r="I53" s="17"/>
      <c r="J53" s="18"/>
      <c r="K53" s="33"/>
      <c r="L53" s="25"/>
      <c r="M53" s="18"/>
      <c r="N53" s="18"/>
      <c r="O53" s="18"/>
      <c r="P53" s="19"/>
    </row>
    <row r="54" spans="1:16" ht="15.75" customHeight="1" x14ac:dyDescent="0.25">
      <c r="A54" s="3">
        <v>4</v>
      </c>
      <c r="B54" s="3">
        <v>1961</v>
      </c>
      <c r="C54" s="39">
        <f t="shared" si="0"/>
        <v>22372</v>
      </c>
      <c r="D54" s="12">
        <f t="shared" si="2"/>
        <v>723</v>
      </c>
      <c r="E54" s="3" t="s">
        <v>38</v>
      </c>
      <c r="F54" s="3">
        <v>8</v>
      </c>
      <c r="G54" s="3">
        <v>2021</v>
      </c>
      <c r="H54" s="2">
        <f t="shared" si="1"/>
        <v>44409</v>
      </c>
      <c r="I54" s="17"/>
      <c r="J54" s="18"/>
      <c r="K54" s="33"/>
      <c r="L54" s="25"/>
      <c r="M54" s="18"/>
      <c r="N54" s="18"/>
      <c r="O54" s="18"/>
      <c r="P54" s="19"/>
    </row>
    <row r="55" spans="1:16" ht="15.75" customHeight="1" x14ac:dyDescent="0.25">
      <c r="A55" s="3">
        <v>5</v>
      </c>
      <c r="B55" s="3">
        <v>1961</v>
      </c>
      <c r="C55" s="39">
        <f t="shared" si="0"/>
        <v>22402</v>
      </c>
      <c r="D55" s="12">
        <f t="shared" si="2"/>
        <v>723</v>
      </c>
      <c r="E55" s="3" t="s">
        <v>38</v>
      </c>
      <c r="F55" s="3">
        <v>9</v>
      </c>
      <c r="G55" s="3">
        <v>2021</v>
      </c>
      <c r="H55" s="2">
        <f t="shared" si="1"/>
        <v>44440</v>
      </c>
      <c r="I55" s="17"/>
      <c r="J55" s="18"/>
      <c r="K55" s="33"/>
      <c r="L55" s="25"/>
      <c r="M55" s="18"/>
      <c r="N55" s="18"/>
      <c r="O55" s="18"/>
      <c r="P55" s="19"/>
    </row>
    <row r="56" spans="1:16" ht="15.75" customHeight="1" x14ac:dyDescent="0.25">
      <c r="A56" s="3">
        <v>6</v>
      </c>
      <c r="B56" s="3">
        <v>1961</v>
      </c>
      <c r="C56" s="39">
        <f t="shared" si="0"/>
        <v>22433</v>
      </c>
      <c r="D56" s="12">
        <f t="shared" si="2"/>
        <v>723</v>
      </c>
      <c r="E56" s="3" t="s">
        <v>38</v>
      </c>
      <c r="F56" s="3">
        <v>10</v>
      </c>
      <c r="G56" s="3">
        <v>2021</v>
      </c>
      <c r="H56" s="2">
        <f t="shared" si="1"/>
        <v>44470</v>
      </c>
      <c r="I56" s="17"/>
      <c r="J56" s="18"/>
      <c r="K56" s="33"/>
      <c r="L56" s="25"/>
      <c r="M56" s="18"/>
      <c r="N56" s="18"/>
      <c r="O56" s="18"/>
      <c r="P56" s="19"/>
    </row>
    <row r="57" spans="1:16" ht="15.75" customHeight="1" x14ac:dyDescent="0.25">
      <c r="A57" s="3">
        <v>7</v>
      </c>
      <c r="B57" s="3">
        <v>1961</v>
      </c>
      <c r="C57" s="39">
        <f t="shared" si="0"/>
        <v>22463</v>
      </c>
      <c r="D57" s="12">
        <f t="shared" si="2"/>
        <v>723</v>
      </c>
      <c r="E57" s="3" t="s">
        <v>38</v>
      </c>
      <c r="F57" s="3">
        <v>11</v>
      </c>
      <c r="G57" s="3">
        <v>2021</v>
      </c>
      <c r="H57" s="2">
        <f t="shared" si="1"/>
        <v>44501</v>
      </c>
      <c r="I57" s="17"/>
      <c r="J57" s="18"/>
      <c r="K57" s="33"/>
      <c r="L57" s="25"/>
      <c r="M57" s="18"/>
      <c r="N57" s="18"/>
      <c r="O57" s="18"/>
      <c r="P57" s="19"/>
    </row>
    <row r="58" spans="1:16" ht="15.75" customHeight="1" x14ac:dyDescent="0.25">
      <c r="A58" s="3">
        <v>8</v>
      </c>
      <c r="B58" s="3">
        <v>1961</v>
      </c>
      <c r="C58" s="39">
        <f t="shared" si="0"/>
        <v>22494</v>
      </c>
      <c r="D58" s="12">
        <f t="shared" si="2"/>
        <v>723</v>
      </c>
      <c r="E58" s="3" t="s">
        <v>38</v>
      </c>
      <c r="F58" s="3">
        <v>12</v>
      </c>
      <c r="G58" s="3">
        <v>2021</v>
      </c>
      <c r="H58" s="2">
        <f t="shared" si="1"/>
        <v>44531</v>
      </c>
      <c r="I58" s="17"/>
      <c r="J58" s="18"/>
      <c r="K58" s="33"/>
      <c r="L58" s="25"/>
      <c r="M58" s="18"/>
      <c r="N58" s="18"/>
      <c r="O58" s="18"/>
      <c r="P58" s="19"/>
    </row>
    <row r="59" spans="1:16" ht="15.75" customHeight="1" x14ac:dyDescent="0.25">
      <c r="A59" s="3">
        <v>9</v>
      </c>
      <c r="B59" s="3">
        <v>1961</v>
      </c>
      <c r="C59" s="39">
        <f t="shared" si="0"/>
        <v>22525</v>
      </c>
      <c r="D59" s="12">
        <f t="shared" si="2"/>
        <v>723</v>
      </c>
      <c r="E59" s="3" t="s">
        <v>38</v>
      </c>
      <c r="F59" s="4">
        <v>1</v>
      </c>
      <c r="G59" s="3">
        <v>2022</v>
      </c>
      <c r="H59" s="2">
        <f t="shared" si="1"/>
        <v>44562</v>
      </c>
      <c r="I59" s="17"/>
      <c r="J59" s="18"/>
      <c r="K59" s="33"/>
      <c r="L59" s="25"/>
      <c r="M59" s="18"/>
      <c r="N59" s="18"/>
      <c r="O59" s="18"/>
      <c r="P59" s="19"/>
    </row>
    <row r="60" spans="1:16" ht="15.75" customHeight="1" x14ac:dyDescent="0.25">
      <c r="A60" s="3">
        <v>10</v>
      </c>
      <c r="B60" s="3">
        <v>1961</v>
      </c>
      <c r="C60" s="39">
        <f t="shared" si="0"/>
        <v>22555</v>
      </c>
      <c r="D60" s="12">
        <f>60*12+6</f>
        <v>726</v>
      </c>
      <c r="E60" s="3" t="s">
        <v>37</v>
      </c>
      <c r="F60" s="3">
        <v>5</v>
      </c>
      <c r="G60" s="3">
        <v>2022</v>
      </c>
      <c r="H60" s="2">
        <f t="shared" si="1"/>
        <v>44682</v>
      </c>
      <c r="I60" s="17"/>
      <c r="J60" s="18"/>
      <c r="K60" s="33"/>
      <c r="L60" s="25"/>
      <c r="M60" s="18"/>
      <c r="N60" s="18"/>
      <c r="O60" s="18"/>
      <c r="P60" s="19"/>
    </row>
    <row r="61" spans="1:16" ht="15.75" customHeight="1" x14ac:dyDescent="0.25">
      <c r="A61" s="3">
        <v>11</v>
      </c>
      <c r="B61" s="3">
        <v>1961</v>
      </c>
      <c r="C61" s="39">
        <f t="shared" si="0"/>
        <v>22586</v>
      </c>
      <c r="D61" s="12">
        <f t="shared" ref="D61:D68" si="3">60*12+6</f>
        <v>726</v>
      </c>
      <c r="E61" s="3" t="s">
        <v>37</v>
      </c>
      <c r="F61" s="3">
        <v>6</v>
      </c>
      <c r="G61" s="3">
        <v>2022</v>
      </c>
      <c r="H61" s="2">
        <f t="shared" si="1"/>
        <v>44713</v>
      </c>
      <c r="I61" s="17"/>
      <c r="J61" s="18"/>
      <c r="K61" s="33"/>
      <c r="L61" s="25"/>
      <c r="M61" s="18"/>
      <c r="N61" s="18"/>
      <c r="O61" s="18"/>
      <c r="P61" s="19"/>
    </row>
    <row r="62" spans="1:16" ht="15.75" customHeight="1" x14ac:dyDescent="0.25">
      <c r="A62" s="3">
        <v>12</v>
      </c>
      <c r="B62" s="3">
        <v>1961</v>
      </c>
      <c r="C62" s="39">
        <f t="shared" si="0"/>
        <v>22616</v>
      </c>
      <c r="D62" s="12">
        <f t="shared" si="3"/>
        <v>726</v>
      </c>
      <c r="E62" s="3" t="s">
        <v>37</v>
      </c>
      <c r="F62" s="3">
        <v>7</v>
      </c>
      <c r="G62" s="3">
        <v>2022</v>
      </c>
      <c r="H62" s="2">
        <f t="shared" si="1"/>
        <v>44743</v>
      </c>
      <c r="I62" s="17"/>
      <c r="J62" s="18"/>
      <c r="K62" s="33"/>
      <c r="L62" s="25"/>
      <c r="M62" s="18"/>
      <c r="N62" s="18"/>
      <c r="O62" s="18"/>
      <c r="P62" s="19"/>
    </row>
    <row r="63" spans="1:16" ht="15.75" customHeight="1" x14ac:dyDescent="0.25">
      <c r="A63" s="3">
        <v>1</v>
      </c>
      <c r="B63" s="3">
        <v>1962</v>
      </c>
      <c r="C63" s="39">
        <f t="shared" si="0"/>
        <v>22647</v>
      </c>
      <c r="D63" s="12">
        <f t="shared" si="3"/>
        <v>726</v>
      </c>
      <c r="E63" s="3" t="s">
        <v>37</v>
      </c>
      <c r="F63" s="3">
        <v>8</v>
      </c>
      <c r="G63" s="3">
        <v>2022</v>
      </c>
      <c r="H63" s="2">
        <f t="shared" si="1"/>
        <v>44774</v>
      </c>
      <c r="I63" s="17"/>
      <c r="J63" s="18"/>
      <c r="K63" s="33"/>
      <c r="L63" s="25"/>
      <c r="M63" s="18"/>
      <c r="N63" s="18"/>
      <c r="O63" s="18"/>
      <c r="P63" s="19"/>
    </row>
    <row r="64" spans="1:16" ht="15.75" customHeight="1" x14ac:dyDescent="0.25">
      <c r="A64" s="3">
        <v>2</v>
      </c>
      <c r="B64" s="3">
        <v>1962</v>
      </c>
      <c r="C64" s="39">
        <f t="shared" si="0"/>
        <v>22678</v>
      </c>
      <c r="D64" s="12">
        <f t="shared" si="3"/>
        <v>726</v>
      </c>
      <c r="E64" s="3" t="s">
        <v>37</v>
      </c>
      <c r="F64" s="3">
        <v>9</v>
      </c>
      <c r="G64" s="3">
        <v>2022</v>
      </c>
      <c r="H64" s="2">
        <f t="shared" si="1"/>
        <v>44805</v>
      </c>
      <c r="I64" s="17"/>
      <c r="J64" s="18"/>
      <c r="K64" s="33"/>
      <c r="L64" s="25"/>
      <c r="M64" s="18"/>
      <c r="N64" s="18"/>
      <c r="O64" s="18"/>
      <c r="P64" s="19"/>
    </row>
    <row r="65" spans="1:16" ht="15.75" customHeight="1" x14ac:dyDescent="0.25">
      <c r="A65" s="3">
        <v>3</v>
      </c>
      <c r="B65" s="3">
        <v>1962</v>
      </c>
      <c r="C65" s="39">
        <f t="shared" si="0"/>
        <v>22706</v>
      </c>
      <c r="D65" s="12">
        <f t="shared" si="3"/>
        <v>726</v>
      </c>
      <c r="E65" s="3" t="s">
        <v>37</v>
      </c>
      <c r="F65" s="3">
        <v>10</v>
      </c>
      <c r="G65" s="3">
        <v>2022</v>
      </c>
      <c r="H65" s="2">
        <f t="shared" si="1"/>
        <v>44835</v>
      </c>
      <c r="I65" s="17"/>
      <c r="J65" s="18"/>
      <c r="K65" s="33"/>
      <c r="L65" s="25"/>
      <c r="M65" s="18"/>
      <c r="N65" s="18"/>
      <c r="O65" s="18"/>
      <c r="P65" s="19"/>
    </row>
    <row r="66" spans="1:16" ht="15.75" customHeight="1" x14ac:dyDescent="0.25">
      <c r="A66" s="3">
        <v>4</v>
      </c>
      <c r="B66" s="3">
        <v>1962</v>
      </c>
      <c r="C66" s="39">
        <f t="shared" si="0"/>
        <v>22737</v>
      </c>
      <c r="D66" s="12">
        <f t="shared" si="3"/>
        <v>726</v>
      </c>
      <c r="E66" s="3" t="s">
        <v>37</v>
      </c>
      <c r="F66" s="3">
        <v>11</v>
      </c>
      <c r="G66" s="3">
        <v>2022</v>
      </c>
      <c r="H66" s="2">
        <f t="shared" si="1"/>
        <v>44866</v>
      </c>
      <c r="I66" s="17"/>
      <c r="J66" s="18"/>
      <c r="K66" s="33"/>
      <c r="L66" s="25"/>
      <c r="M66" s="18"/>
      <c r="N66" s="18"/>
      <c r="O66" s="18"/>
      <c r="P66" s="19"/>
    </row>
    <row r="67" spans="1:16" ht="15.75" customHeight="1" x14ac:dyDescent="0.25">
      <c r="A67" s="3">
        <v>5</v>
      </c>
      <c r="B67" s="3">
        <v>1962</v>
      </c>
      <c r="C67" s="39">
        <f t="shared" si="0"/>
        <v>22767</v>
      </c>
      <c r="D67" s="12">
        <f t="shared" si="3"/>
        <v>726</v>
      </c>
      <c r="E67" s="3" t="s">
        <v>37</v>
      </c>
      <c r="F67" s="3">
        <v>12</v>
      </c>
      <c r="G67" s="3">
        <v>2022</v>
      </c>
      <c r="H67" s="2">
        <f t="shared" si="1"/>
        <v>44896</v>
      </c>
      <c r="I67" s="17"/>
      <c r="J67" s="18"/>
      <c r="K67" s="33"/>
      <c r="L67" s="25"/>
      <c r="M67" s="18"/>
      <c r="N67" s="18"/>
      <c r="O67" s="18"/>
      <c r="P67" s="19"/>
    </row>
    <row r="68" spans="1:16" ht="15.75" customHeight="1" x14ac:dyDescent="0.25">
      <c r="A68" s="3">
        <v>6</v>
      </c>
      <c r="B68" s="3">
        <v>1962</v>
      </c>
      <c r="C68" s="39">
        <f t="shared" si="0"/>
        <v>22798</v>
      </c>
      <c r="D68" s="12">
        <f t="shared" si="3"/>
        <v>726</v>
      </c>
      <c r="E68" s="3" t="s">
        <v>37</v>
      </c>
      <c r="F68" s="4">
        <v>1</v>
      </c>
      <c r="G68" s="3">
        <v>2023</v>
      </c>
      <c r="H68" s="2">
        <f t="shared" si="1"/>
        <v>44927</v>
      </c>
      <c r="I68" s="17"/>
      <c r="J68" s="18"/>
      <c r="K68" s="33"/>
      <c r="L68" s="25"/>
      <c r="M68" s="18"/>
      <c r="N68" s="18"/>
      <c r="O68" s="18"/>
      <c r="P68" s="19"/>
    </row>
    <row r="69" spans="1:16" ht="15.75" customHeight="1" x14ac:dyDescent="0.25">
      <c r="A69" s="3">
        <v>7</v>
      </c>
      <c r="B69" s="3">
        <v>1962</v>
      </c>
      <c r="C69" s="39">
        <f t="shared" si="0"/>
        <v>22828</v>
      </c>
      <c r="D69" s="12">
        <f>60*12+9</f>
        <v>729</v>
      </c>
      <c r="E69" s="3" t="s">
        <v>36</v>
      </c>
      <c r="F69" s="3">
        <v>5</v>
      </c>
      <c r="G69" s="3">
        <v>2023</v>
      </c>
      <c r="H69" s="2">
        <f t="shared" si="1"/>
        <v>45047</v>
      </c>
      <c r="I69" s="17"/>
      <c r="J69" s="18"/>
      <c r="K69" s="33"/>
      <c r="L69" s="25"/>
      <c r="M69" s="18"/>
      <c r="N69" s="18"/>
      <c r="O69" s="18"/>
      <c r="P69" s="19"/>
    </row>
    <row r="70" spans="1:16" ht="15.75" customHeight="1" x14ac:dyDescent="0.25">
      <c r="A70" s="3">
        <v>8</v>
      </c>
      <c r="B70" s="3">
        <v>1962</v>
      </c>
      <c r="C70" s="39">
        <f t="shared" si="0"/>
        <v>22859</v>
      </c>
      <c r="D70" s="12">
        <f t="shared" ref="D70:D77" si="4">60*12+9</f>
        <v>729</v>
      </c>
      <c r="E70" s="3" t="s">
        <v>36</v>
      </c>
      <c r="F70" s="3">
        <v>6</v>
      </c>
      <c r="G70" s="3">
        <v>2023</v>
      </c>
      <c r="H70" s="2">
        <f t="shared" si="1"/>
        <v>45078</v>
      </c>
      <c r="I70" s="17"/>
      <c r="J70" s="18"/>
      <c r="K70" s="33"/>
      <c r="L70" s="25"/>
      <c r="M70" s="18"/>
      <c r="N70" s="18"/>
      <c r="O70" s="18"/>
      <c r="P70" s="19"/>
    </row>
    <row r="71" spans="1:16" ht="15.75" customHeight="1" x14ac:dyDescent="0.25">
      <c r="A71" s="3">
        <v>9</v>
      </c>
      <c r="B71" s="3">
        <v>1962</v>
      </c>
      <c r="C71" s="39">
        <f t="shared" si="0"/>
        <v>22890</v>
      </c>
      <c r="D71" s="12">
        <f t="shared" si="4"/>
        <v>729</v>
      </c>
      <c r="E71" s="3" t="s">
        <v>36</v>
      </c>
      <c r="F71" s="3">
        <v>7</v>
      </c>
      <c r="G71" s="3">
        <v>2023</v>
      </c>
      <c r="H71" s="2">
        <f t="shared" si="1"/>
        <v>45108</v>
      </c>
      <c r="I71" s="17"/>
      <c r="J71" s="18"/>
      <c r="K71" s="33"/>
      <c r="L71" s="25"/>
      <c r="M71" s="18"/>
      <c r="N71" s="18"/>
      <c r="O71" s="18"/>
      <c r="P71" s="19"/>
    </row>
    <row r="72" spans="1:16" ht="15.75" customHeight="1" x14ac:dyDescent="0.25">
      <c r="A72" s="3">
        <v>10</v>
      </c>
      <c r="B72" s="3">
        <v>1962</v>
      </c>
      <c r="C72" s="39">
        <f t="shared" si="0"/>
        <v>22920</v>
      </c>
      <c r="D72" s="12">
        <f t="shared" si="4"/>
        <v>729</v>
      </c>
      <c r="E72" s="3" t="s">
        <v>36</v>
      </c>
      <c r="F72" s="3">
        <v>8</v>
      </c>
      <c r="G72" s="3">
        <v>2023</v>
      </c>
      <c r="H72" s="2">
        <f t="shared" si="1"/>
        <v>45139</v>
      </c>
      <c r="I72" s="17"/>
      <c r="J72" s="18"/>
      <c r="K72" s="33"/>
      <c r="L72" s="25"/>
      <c r="M72" s="18"/>
      <c r="N72" s="18"/>
      <c r="O72" s="18"/>
      <c r="P72" s="19"/>
    </row>
    <row r="73" spans="1:16" ht="15.75" customHeight="1" x14ac:dyDescent="0.25">
      <c r="A73" s="3">
        <v>11</v>
      </c>
      <c r="B73" s="3">
        <v>1962</v>
      </c>
      <c r="C73" s="39">
        <f t="shared" si="0"/>
        <v>22951</v>
      </c>
      <c r="D73" s="12">
        <f t="shared" si="4"/>
        <v>729</v>
      </c>
      <c r="E73" s="3" t="s">
        <v>36</v>
      </c>
      <c r="F73" s="3">
        <v>9</v>
      </c>
      <c r="G73" s="3">
        <v>2023</v>
      </c>
      <c r="H73" s="2">
        <f t="shared" si="1"/>
        <v>45170</v>
      </c>
      <c r="I73" s="17"/>
      <c r="J73" s="18"/>
      <c r="K73" s="33"/>
      <c r="L73" s="25"/>
      <c r="M73" s="18"/>
      <c r="N73" s="18"/>
      <c r="O73" s="18"/>
      <c r="P73" s="19"/>
    </row>
    <row r="74" spans="1:16" ht="15.75" customHeight="1" x14ac:dyDescent="0.25">
      <c r="A74" s="3">
        <v>12</v>
      </c>
      <c r="B74" s="3">
        <v>1962</v>
      </c>
      <c r="C74" s="39">
        <f t="shared" si="0"/>
        <v>22981</v>
      </c>
      <c r="D74" s="12">
        <f t="shared" si="4"/>
        <v>729</v>
      </c>
      <c r="E74" s="3" t="s">
        <v>36</v>
      </c>
      <c r="F74" s="3">
        <v>10</v>
      </c>
      <c r="G74" s="3">
        <v>2023</v>
      </c>
      <c r="H74" s="2">
        <f t="shared" si="1"/>
        <v>45200</v>
      </c>
      <c r="I74" s="17"/>
      <c r="J74" s="18"/>
      <c r="K74" s="33"/>
      <c r="L74" s="25"/>
      <c r="M74" s="18"/>
      <c r="N74" s="18"/>
      <c r="O74" s="18"/>
      <c r="P74" s="19"/>
    </row>
    <row r="75" spans="1:16" ht="15.75" customHeight="1" x14ac:dyDescent="0.25">
      <c r="A75" s="3">
        <v>1</v>
      </c>
      <c r="B75" s="3">
        <v>1963</v>
      </c>
      <c r="C75" s="39">
        <f t="shared" si="0"/>
        <v>23012</v>
      </c>
      <c r="D75" s="12">
        <f t="shared" si="4"/>
        <v>729</v>
      </c>
      <c r="E75" s="3" t="s">
        <v>36</v>
      </c>
      <c r="F75" s="3">
        <v>11</v>
      </c>
      <c r="G75" s="3">
        <v>2023</v>
      </c>
      <c r="H75" s="2">
        <f t="shared" si="1"/>
        <v>45231</v>
      </c>
      <c r="I75" s="17"/>
      <c r="J75" s="18"/>
      <c r="K75" s="33"/>
      <c r="L75" s="25"/>
      <c r="M75" s="18"/>
      <c r="N75" s="18"/>
      <c r="O75" s="18"/>
      <c r="P75" s="19"/>
    </row>
    <row r="76" spans="1:16" ht="15.75" customHeight="1" x14ac:dyDescent="0.25">
      <c r="A76" s="3">
        <v>2</v>
      </c>
      <c r="B76" s="3">
        <v>1963</v>
      </c>
      <c r="C76" s="39">
        <f t="shared" si="0"/>
        <v>23043</v>
      </c>
      <c r="D76" s="12">
        <f t="shared" si="4"/>
        <v>729</v>
      </c>
      <c r="E76" s="3" t="s">
        <v>36</v>
      </c>
      <c r="F76" s="3">
        <v>12</v>
      </c>
      <c r="G76" s="3">
        <v>2023</v>
      </c>
      <c r="H76" s="2">
        <f t="shared" si="1"/>
        <v>45261</v>
      </c>
      <c r="I76" s="17"/>
      <c r="J76" s="18"/>
      <c r="K76" s="33"/>
      <c r="L76" s="25"/>
      <c r="M76" s="18"/>
      <c r="N76" s="18"/>
      <c r="O76" s="18"/>
      <c r="P76" s="19"/>
    </row>
    <row r="77" spans="1:16" ht="15.75" customHeight="1" x14ac:dyDescent="0.25">
      <c r="A77" s="3">
        <v>3</v>
      </c>
      <c r="B77" s="3">
        <v>1963</v>
      </c>
      <c r="C77" s="39">
        <f t="shared" si="0"/>
        <v>23071</v>
      </c>
      <c r="D77" s="12">
        <f t="shared" si="4"/>
        <v>729</v>
      </c>
      <c r="E77" s="3" t="s">
        <v>36</v>
      </c>
      <c r="F77" s="4">
        <v>1</v>
      </c>
      <c r="G77" s="3">
        <v>2024</v>
      </c>
      <c r="H77" s="2">
        <f t="shared" si="1"/>
        <v>45292</v>
      </c>
      <c r="I77" s="17"/>
      <c r="J77" s="18"/>
      <c r="K77" s="33"/>
      <c r="L77" s="25"/>
      <c r="M77" s="18"/>
      <c r="N77" s="18"/>
      <c r="O77" s="18"/>
      <c r="P77" s="19"/>
    </row>
    <row r="78" spans="1:16" ht="15.75" customHeight="1" x14ac:dyDescent="0.25">
      <c r="A78" s="3">
        <v>4</v>
      </c>
      <c r="B78" s="3">
        <v>1963</v>
      </c>
      <c r="C78" s="39">
        <f t="shared" si="0"/>
        <v>23102</v>
      </c>
      <c r="D78" s="12">
        <f>61*12</f>
        <v>732</v>
      </c>
      <c r="E78" s="3" t="s">
        <v>35</v>
      </c>
      <c r="F78" s="3">
        <v>5</v>
      </c>
      <c r="G78" s="3">
        <v>2024</v>
      </c>
      <c r="H78" s="2">
        <f t="shared" si="1"/>
        <v>45413</v>
      </c>
      <c r="I78" s="17"/>
      <c r="J78" s="18"/>
      <c r="K78" s="33"/>
      <c r="L78" s="25"/>
      <c r="M78" s="18"/>
      <c r="N78" s="18"/>
      <c r="O78" s="18"/>
      <c r="P78" s="19"/>
    </row>
    <row r="79" spans="1:16" ht="15.75" customHeight="1" x14ac:dyDescent="0.25">
      <c r="A79" s="3">
        <v>5</v>
      </c>
      <c r="B79" s="3">
        <v>1963</v>
      </c>
      <c r="C79" s="39">
        <f t="shared" si="0"/>
        <v>23132</v>
      </c>
      <c r="D79" s="12">
        <f t="shared" ref="D79:D86" si="5">61*12</f>
        <v>732</v>
      </c>
      <c r="E79" s="3" t="s">
        <v>35</v>
      </c>
      <c r="F79" s="3">
        <v>6</v>
      </c>
      <c r="G79" s="3">
        <v>2024</v>
      </c>
      <c r="H79" s="2">
        <f t="shared" si="1"/>
        <v>45444</v>
      </c>
      <c r="I79" s="17"/>
      <c r="J79" s="18"/>
      <c r="K79" s="33"/>
      <c r="L79" s="25"/>
      <c r="M79" s="18"/>
      <c r="N79" s="18"/>
      <c r="O79" s="18"/>
      <c r="P79" s="19"/>
    </row>
    <row r="80" spans="1:16" ht="15.75" customHeight="1" x14ac:dyDescent="0.25">
      <c r="A80" s="3">
        <v>6</v>
      </c>
      <c r="B80" s="3">
        <v>1963</v>
      </c>
      <c r="C80" s="39">
        <f t="shared" si="0"/>
        <v>23163</v>
      </c>
      <c r="D80" s="12">
        <f t="shared" si="5"/>
        <v>732</v>
      </c>
      <c r="E80" s="3" t="s">
        <v>35</v>
      </c>
      <c r="F80" s="3">
        <v>7</v>
      </c>
      <c r="G80" s="3">
        <v>2024</v>
      </c>
      <c r="H80" s="2">
        <f t="shared" si="1"/>
        <v>45474</v>
      </c>
      <c r="I80" s="17"/>
      <c r="J80" s="18"/>
      <c r="K80" s="33"/>
      <c r="L80" s="25"/>
      <c r="M80" s="18"/>
      <c r="N80" s="18"/>
      <c r="O80" s="18"/>
      <c r="P80" s="19"/>
    </row>
    <row r="81" spans="1:16" ht="15.75" customHeight="1" x14ac:dyDescent="0.25">
      <c r="A81" s="3">
        <v>7</v>
      </c>
      <c r="B81" s="3">
        <v>1963</v>
      </c>
      <c r="C81" s="39">
        <f t="shared" si="0"/>
        <v>23193</v>
      </c>
      <c r="D81" s="12">
        <f t="shared" si="5"/>
        <v>732</v>
      </c>
      <c r="E81" s="3" t="s">
        <v>35</v>
      </c>
      <c r="F81" s="3">
        <v>8</v>
      </c>
      <c r="G81" s="3">
        <v>2024</v>
      </c>
      <c r="H81" s="2">
        <f t="shared" si="1"/>
        <v>45505</v>
      </c>
      <c r="I81" s="17"/>
      <c r="J81" s="18"/>
      <c r="K81" s="33"/>
      <c r="L81" s="25"/>
      <c r="M81" s="18"/>
      <c r="N81" s="18"/>
      <c r="O81" s="18"/>
      <c r="P81" s="19"/>
    </row>
    <row r="82" spans="1:16" ht="15.75" customHeight="1" x14ac:dyDescent="0.25">
      <c r="A82" s="3">
        <v>8</v>
      </c>
      <c r="B82" s="3">
        <v>1963</v>
      </c>
      <c r="C82" s="39">
        <f t="shared" si="0"/>
        <v>23224</v>
      </c>
      <c r="D82" s="12">
        <f t="shared" si="5"/>
        <v>732</v>
      </c>
      <c r="E82" s="3" t="s">
        <v>35</v>
      </c>
      <c r="F82" s="3">
        <v>9</v>
      </c>
      <c r="G82" s="3">
        <v>2024</v>
      </c>
      <c r="H82" s="2">
        <f t="shared" si="1"/>
        <v>45536</v>
      </c>
      <c r="I82" s="17"/>
      <c r="J82" s="18"/>
      <c r="K82" s="33"/>
      <c r="L82" s="25"/>
      <c r="M82" s="18"/>
      <c r="N82" s="18"/>
      <c r="O82" s="18"/>
      <c r="P82" s="19"/>
    </row>
    <row r="83" spans="1:16" ht="15.75" customHeight="1" x14ac:dyDescent="0.25">
      <c r="A83" s="3">
        <v>9</v>
      </c>
      <c r="B83" s="3">
        <v>1963</v>
      </c>
      <c r="C83" s="39">
        <f t="shared" si="0"/>
        <v>23255</v>
      </c>
      <c r="D83" s="12">
        <f t="shared" si="5"/>
        <v>732</v>
      </c>
      <c r="E83" s="3" t="s">
        <v>35</v>
      </c>
      <c r="F83" s="3">
        <v>10</v>
      </c>
      <c r="G83" s="3">
        <v>2024</v>
      </c>
      <c r="H83" s="2">
        <f t="shared" si="1"/>
        <v>45566</v>
      </c>
      <c r="I83" s="17"/>
      <c r="J83" s="18"/>
      <c r="K83" s="33"/>
      <c r="L83" s="25"/>
      <c r="M83" s="18"/>
      <c r="N83" s="18"/>
      <c r="O83" s="18"/>
      <c r="P83" s="19"/>
    </row>
    <row r="84" spans="1:16" ht="15.75" customHeight="1" x14ac:dyDescent="0.25">
      <c r="A84" s="3">
        <v>10</v>
      </c>
      <c r="B84" s="3">
        <v>1963</v>
      </c>
      <c r="C84" s="39">
        <f t="shared" si="0"/>
        <v>23285</v>
      </c>
      <c r="D84" s="12">
        <f t="shared" si="5"/>
        <v>732</v>
      </c>
      <c r="E84" s="3" t="s">
        <v>35</v>
      </c>
      <c r="F84" s="3">
        <v>11</v>
      </c>
      <c r="G84" s="3">
        <v>2024</v>
      </c>
      <c r="H84" s="2">
        <f t="shared" si="1"/>
        <v>45597</v>
      </c>
      <c r="I84" s="17"/>
      <c r="J84" s="18"/>
      <c r="K84" s="33"/>
      <c r="L84" s="25"/>
      <c r="M84" s="18"/>
      <c r="N84" s="18"/>
      <c r="O84" s="18"/>
      <c r="P84" s="19"/>
    </row>
    <row r="85" spans="1:16" ht="15.75" customHeight="1" x14ac:dyDescent="0.25">
      <c r="A85" s="3">
        <v>11</v>
      </c>
      <c r="B85" s="3">
        <v>1963</v>
      </c>
      <c r="C85" s="39">
        <f t="shared" si="0"/>
        <v>23316</v>
      </c>
      <c r="D85" s="12">
        <f t="shared" si="5"/>
        <v>732</v>
      </c>
      <c r="E85" s="3" t="s">
        <v>35</v>
      </c>
      <c r="F85" s="3">
        <v>12</v>
      </c>
      <c r="G85" s="3">
        <v>2024</v>
      </c>
      <c r="H85" s="2">
        <f t="shared" si="1"/>
        <v>45627</v>
      </c>
      <c r="I85" s="17"/>
      <c r="J85" s="18"/>
      <c r="K85" s="33"/>
      <c r="L85" s="25"/>
      <c r="M85" s="18"/>
      <c r="N85" s="18"/>
      <c r="O85" s="18"/>
      <c r="P85" s="19"/>
    </row>
    <row r="86" spans="1:16" ht="15.75" customHeight="1" x14ac:dyDescent="0.25">
      <c r="A86" s="3">
        <v>12</v>
      </c>
      <c r="B86" s="3">
        <v>1963</v>
      </c>
      <c r="C86" s="39">
        <f t="shared" si="0"/>
        <v>23346</v>
      </c>
      <c r="D86" s="12">
        <f t="shared" si="5"/>
        <v>732</v>
      </c>
      <c r="E86" s="3" t="s">
        <v>35</v>
      </c>
      <c r="F86" s="4">
        <v>1</v>
      </c>
      <c r="G86" s="3">
        <v>2025</v>
      </c>
      <c r="H86" s="2">
        <f t="shared" si="1"/>
        <v>45658</v>
      </c>
      <c r="I86" s="17"/>
      <c r="J86" s="18"/>
      <c r="K86" s="33"/>
      <c r="L86" s="25"/>
      <c r="M86" s="18"/>
      <c r="N86" s="18"/>
      <c r="O86" s="18"/>
      <c r="P86" s="19"/>
    </row>
    <row r="87" spans="1:16" ht="15.75" customHeight="1" x14ac:dyDescent="0.25">
      <c r="A87" s="3">
        <v>1</v>
      </c>
      <c r="B87" s="3">
        <v>1964</v>
      </c>
      <c r="C87" s="39">
        <f t="shared" si="0"/>
        <v>23377</v>
      </c>
      <c r="D87" s="12">
        <f>61*12+3</f>
        <v>735</v>
      </c>
      <c r="E87" s="3" t="s">
        <v>34</v>
      </c>
      <c r="F87" s="3">
        <v>5</v>
      </c>
      <c r="G87" s="3">
        <v>2025</v>
      </c>
      <c r="H87" s="2">
        <f t="shared" si="1"/>
        <v>45778</v>
      </c>
      <c r="I87" s="17"/>
      <c r="J87" s="18"/>
      <c r="K87" s="33"/>
      <c r="L87" s="25"/>
      <c r="M87" s="18"/>
      <c r="N87" s="18"/>
      <c r="O87" s="18"/>
      <c r="P87" s="19"/>
    </row>
    <row r="88" spans="1:16" ht="15.75" customHeight="1" x14ac:dyDescent="0.25">
      <c r="A88" s="3">
        <v>2</v>
      </c>
      <c r="B88" s="3">
        <v>1964</v>
      </c>
      <c r="C88" s="39">
        <f t="shared" si="0"/>
        <v>23408</v>
      </c>
      <c r="D88" s="12">
        <f t="shared" ref="D88:D95" si="6">61*12+3</f>
        <v>735</v>
      </c>
      <c r="E88" s="3" t="s">
        <v>34</v>
      </c>
      <c r="F88" s="3">
        <v>6</v>
      </c>
      <c r="G88" s="3">
        <v>2025</v>
      </c>
      <c r="H88" s="2">
        <f t="shared" si="1"/>
        <v>45809</v>
      </c>
      <c r="I88" s="17"/>
      <c r="J88" s="18"/>
      <c r="K88" s="33"/>
      <c r="L88" s="25"/>
      <c r="M88" s="18"/>
      <c r="N88" s="18"/>
      <c r="O88" s="18"/>
      <c r="P88" s="19"/>
    </row>
    <row r="89" spans="1:16" ht="15.75" customHeight="1" x14ac:dyDescent="0.25">
      <c r="A89" s="3">
        <v>3</v>
      </c>
      <c r="B89" s="3">
        <v>1964</v>
      </c>
      <c r="C89" s="39">
        <f t="shared" si="0"/>
        <v>23437</v>
      </c>
      <c r="D89" s="12">
        <f t="shared" si="6"/>
        <v>735</v>
      </c>
      <c r="E89" s="3" t="s">
        <v>34</v>
      </c>
      <c r="F89" s="3">
        <v>7</v>
      </c>
      <c r="G89" s="3">
        <v>2025</v>
      </c>
      <c r="H89" s="2">
        <f t="shared" si="1"/>
        <v>45839</v>
      </c>
      <c r="I89" s="17"/>
      <c r="J89" s="18"/>
      <c r="K89" s="33"/>
      <c r="L89" s="25"/>
      <c r="M89" s="18"/>
      <c r="N89" s="18"/>
      <c r="O89" s="18"/>
      <c r="P89" s="19"/>
    </row>
    <row r="90" spans="1:16" ht="15.75" customHeight="1" x14ac:dyDescent="0.25">
      <c r="A90" s="3">
        <v>4</v>
      </c>
      <c r="B90" s="3">
        <v>1964</v>
      </c>
      <c r="C90" s="39">
        <f t="shared" si="0"/>
        <v>23468</v>
      </c>
      <c r="D90" s="12">
        <f t="shared" si="6"/>
        <v>735</v>
      </c>
      <c r="E90" s="3" t="s">
        <v>34</v>
      </c>
      <c r="F90" s="3">
        <v>8</v>
      </c>
      <c r="G90" s="3">
        <v>2025</v>
      </c>
      <c r="H90" s="2">
        <f t="shared" si="1"/>
        <v>45870</v>
      </c>
      <c r="I90" s="17"/>
      <c r="J90" s="18"/>
      <c r="K90" s="33"/>
      <c r="L90" s="25"/>
      <c r="M90" s="18"/>
      <c r="N90" s="18"/>
      <c r="O90" s="18"/>
      <c r="P90" s="19"/>
    </row>
    <row r="91" spans="1:16" ht="15.75" customHeight="1" x14ac:dyDescent="0.25">
      <c r="A91" s="3">
        <v>5</v>
      </c>
      <c r="B91" s="3">
        <v>1964</v>
      </c>
      <c r="C91" s="39">
        <f t="shared" si="0"/>
        <v>23498</v>
      </c>
      <c r="D91" s="12">
        <f t="shared" si="6"/>
        <v>735</v>
      </c>
      <c r="E91" s="3" t="s">
        <v>34</v>
      </c>
      <c r="F91" s="3">
        <v>9</v>
      </c>
      <c r="G91" s="3">
        <v>2025</v>
      </c>
      <c r="H91" s="2">
        <f t="shared" si="1"/>
        <v>45901</v>
      </c>
      <c r="I91" s="17"/>
      <c r="J91" s="18"/>
      <c r="K91" s="33"/>
      <c r="L91" s="25"/>
      <c r="M91" s="18"/>
      <c r="N91" s="18"/>
      <c r="O91" s="18"/>
      <c r="P91" s="19"/>
    </row>
    <row r="92" spans="1:16" ht="15.75" customHeight="1" x14ac:dyDescent="0.25">
      <c r="A92" s="3">
        <v>6</v>
      </c>
      <c r="B92" s="3">
        <v>1964</v>
      </c>
      <c r="C92" s="39">
        <f t="shared" si="0"/>
        <v>23529</v>
      </c>
      <c r="D92" s="12">
        <f t="shared" si="6"/>
        <v>735</v>
      </c>
      <c r="E92" s="3" t="s">
        <v>34</v>
      </c>
      <c r="F92" s="3">
        <v>10</v>
      </c>
      <c r="G92" s="3">
        <v>2025</v>
      </c>
      <c r="H92" s="2">
        <f t="shared" si="1"/>
        <v>45931</v>
      </c>
      <c r="I92" s="17"/>
      <c r="J92" s="18"/>
      <c r="K92" s="33"/>
      <c r="L92" s="25"/>
      <c r="M92" s="18"/>
      <c r="N92" s="18"/>
      <c r="O92" s="18"/>
      <c r="P92" s="19"/>
    </row>
    <row r="93" spans="1:16" ht="15.75" customHeight="1" x14ac:dyDescent="0.25">
      <c r="A93" s="3">
        <v>7</v>
      </c>
      <c r="B93" s="3">
        <v>1964</v>
      </c>
      <c r="C93" s="39">
        <f t="shared" si="0"/>
        <v>23559</v>
      </c>
      <c r="D93" s="12">
        <f t="shared" si="6"/>
        <v>735</v>
      </c>
      <c r="E93" s="3" t="s">
        <v>34</v>
      </c>
      <c r="F93" s="3">
        <v>11</v>
      </c>
      <c r="G93" s="3">
        <v>2025</v>
      </c>
      <c r="H93" s="2">
        <f t="shared" si="1"/>
        <v>45962</v>
      </c>
      <c r="I93" s="17"/>
      <c r="J93" s="18"/>
      <c r="K93" s="33"/>
      <c r="L93" s="25"/>
      <c r="M93" s="18"/>
      <c r="N93" s="18"/>
      <c r="O93" s="18"/>
      <c r="P93" s="19"/>
    </row>
    <row r="94" spans="1:16" ht="15.75" customHeight="1" x14ac:dyDescent="0.25">
      <c r="A94" s="3">
        <v>8</v>
      </c>
      <c r="B94" s="3">
        <v>1964</v>
      </c>
      <c r="C94" s="39">
        <f t="shared" si="0"/>
        <v>23590</v>
      </c>
      <c r="D94" s="12">
        <f t="shared" si="6"/>
        <v>735</v>
      </c>
      <c r="E94" s="3" t="s">
        <v>34</v>
      </c>
      <c r="F94" s="3">
        <v>12</v>
      </c>
      <c r="G94" s="3">
        <v>2025</v>
      </c>
      <c r="H94" s="2">
        <f t="shared" si="1"/>
        <v>45992</v>
      </c>
      <c r="I94" s="17"/>
      <c r="J94" s="18"/>
      <c r="K94" s="33"/>
      <c r="L94" s="25"/>
      <c r="M94" s="18"/>
      <c r="N94" s="18"/>
      <c r="O94" s="18"/>
      <c r="P94" s="19"/>
    </row>
    <row r="95" spans="1:16" ht="15.75" customHeight="1" x14ac:dyDescent="0.25">
      <c r="A95" s="3">
        <v>9</v>
      </c>
      <c r="B95" s="3">
        <v>1964</v>
      </c>
      <c r="C95" s="39">
        <f t="shared" si="0"/>
        <v>23621</v>
      </c>
      <c r="D95" s="12">
        <f t="shared" si="6"/>
        <v>735</v>
      </c>
      <c r="E95" s="3" t="s">
        <v>34</v>
      </c>
      <c r="F95" s="4">
        <v>1</v>
      </c>
      <c r="G95" s="3">
        <v>2026</v>
      </c>
      <c r="H95" s="2">
        <f t="shared" si="1"/>
        <v>46023</v>
      </c>
      <c r="I95" s="17"/>
      <c r="J95" s="18"/>
      <c r="K95" s="33"/>
      <c r="L95" s="25"/>
      <c r="M95" s="18"/>
      <c r="N95" s="18"/>
      <c r="O95" s="18"/>
      <c r="P95" s="19"/>
    </row>
    <row r="96" spans="1:16" ht="15.75" customHeight="1" x14ac:dyDescent="0.25">
      <c r="A96" s="3">
        <v>10</v>
      </c>
      <c r="B96" s="3">
        <v>1964</v>
      </c>
      <c r="C96" s="39">
        <f t="shared" si="0"/>
        <v>23651</v>
      </c>
      <c r="D96" s="12">
        <f>61*12+6</f>
        <v>738</v>
      </c>
      <c r="E96" s="3" t="s">
        <v>33</v>
      </c>
      <c r="F96" s="3">
        <v>5</v>
      </c>
      <c r="G96" s="3">
        <v>2026</v>
      </c>
      <c r="H96" s="2">
        <f t="shared" si="1"/>
        <v>46143</v>
      </c>
      <c r="I96" s="17"/>
      <c r="J96" s="18"/>
      <c r="K96" s="33"/>
      <c r="L96" s="25"/>
      <c r="M96" s="18"/>
      <c r="N96" s="18"/>
      <c r="O96" s="18"/>
      <c r="P96" s="19"/>
    </row>
    <row r="97" spans="1:16" ht="15.75" customHeight="1" x14ac:dyDescent="0.25">
      <c r="A97" s="3">
        <v>11</v>
      </c>
      <c r="B97" s="3">
        <v>1964</v>
      </c>
      <c r="C97" s="39">
        <f t="shared" si="0"/>
        <v>23682</v>
      </c>
      <c r="D97" s="12">
        <f t="shared" ref="D97:D104" si="7">61*12+6</f>
        <v>738</v>
      </c>
      <c r="E97" s="3" t="s">
        <v>33</v>
      </c>
      <c r="F97" s="3">
        <v>6</v>
      </c>
      <c r="G97" s="3">
        <v>2026</v>
      </c>
      <c r="H97" s="2">
        <f t="shared" si="1"/>
        <v>46174</v>
      </c>
      <c r="I97" s="17"/>
      <c r="J97" s="18"/>
      <c r="K97" s="33"/>
      <c r="L97" s="25"/>
      <c r="M97" s="18"/>
      <c r="N97" s="18"/>
      <c r="O97" s="18"/>
      <c r="P97" s="19"/>
    </row>
    <row r="98" spans="1:16" ht="15.75" customHeight="1" x14ac:dyDescent="0.25">
      <c r="A98" s="3">
        <v>12</v>
      </c>
      <c r="B98" s="3">
        <v>1964</v>
      </c>
      <c r="C98" s="39">
        <f t="shared" si="0"/>
        <v>23712</v>
      </c>
      <c r="D98" s="12">
        <f t="shared" si="7"/>
        <v>738</v>
      </c>
      <c r="E98" s="3" t="s">
        <v>33</v>
      </c>
      <c r="F98" s="3">
        <v>7</v>
      </c>
      <c r="G98" s="3">
        <v>2026</v>
      </c>
      <c r="H98" s="2">
        <f t="shared" si="1"/>
        <v>46204</v>
      </c>
      <c r="I98" s="17"/>
      <c r="J98" s="18"/>
      <c r="K98" s="33"/>
      <c r="L98" s="25"/>
      <c r="M98" s="18"/>
      <c r="N98" s="18"/>
      <c r="O98" s="18"/>
      <c r="P98" s="19"/>
    </row>
    <row r="99" spans="1:16" ht="15.75" customHeight="1" x14ac:dyDescent="0.25">
      <c r="A99" s="3">
        <v>1</v>
      </c>
      <c r="B99" s="3">
        <v>1965</v>
      </c>
      <c r="C99" s="39">
        <f t="shared" si="0"/>
        <v>23743</v>
      </c>
      <c r="D99" s="12">
        <f t="shared" si="7"/>
        <v>738</v>
      </c>
      <c r="E99" s="3" t="s">
        <v>33</v>
      </c>
      <c r="F99" s="3">
        <v>8</v>
      </c>
      <c r="G99" s="3">
        <v>2026</v>
      </c>
      <c r="H99" s="2">
        <f t="shared" si="1"/>
        <v>46235</v>
      </c>
      <c r="I99" s="17"/>
      <c r="J99" s="18"/>
      <c r="K99" s="33"/>
      <c r="L99" s="25"/>
      <c r="M99" s="18"/>
      <c r="N99" s="18"/>
      <c r="O99" s="18"/>
      <c r="P99" s="19"/>
    </row>
    <row r="100" spans="1:16" ht="15.75" customHeight="1" x14ac:dyDescent="0.25">
      <c r="A100" s="3">
        <v>2</v>
      </c>
      <c r="B100" s="3">
        <v>1965</v>
      </c>
      <c r="C100" s="39">
        <f t="shared" si="0"/>
        <v>23774</v>
      </c>
      <c r="D100" s="12">
        <f t="shared" si="7"/>
        <v>738</v>
      </c>
      <c r="E100" s="3" t="s">
        <v>33</v>
      </c>
      <c r="F100" s="3">
        <v>9</v>
      </c>
      <c r="G100" s="3">
        <v>2026</v>
      </c>
      <c r="H100" s="2">
        <f t="shared" si="1"/>
        <v>46266</v>
      </c>
      <c r="I100" s="17"/>
      <c r="J100" s="18"/>
      <c r="K100" s="33"/>
      <c r="L100" s="25"/>
      <c r="M100" s="18"/>
      <c r="N100" s="18"/>
      <c r="O100" s="18"/>
      <c r="P100" s="19"/>
    </row>
    <row r="101" spans="1:16" ht="15.75" customHeight="1" x14ac:dyDescent="0.25">
      <c r="A101" s="3">
        <v>3</v>
      </c>
      <c r="B101" s="3">
        <v>1965</v>
      </c>
      <c r="C101" s="39">
        <f t="shared" si="0"/>
        <v>23802</v>
      </c>
      <c r="D101" s="12">
        <f t="shared" si="7"/>
        <v>738</v>
      </c>
      <c r="E101" s="3" t="s">
        <v>33</v>
      </c>
      <c r="F101" s="3">
        <v>10</v>
      </c>
      <c r="G101" s="3">
        <v>2026</v>
      </c>
      <c r="H101" s="2">
        <f t="shared" si="1"/>
        <v>46296</v>
      </c>
      <c r="I101" s="17"/>
      <c r="J101" s="18"/>
      <c r="K101" s="33"/>
      <c r="L101" s="25"/>
      <c r="M101" s="18"/>
      <c r="N101" s="18"/>
      <c r="O101" s="18"/>
      <c r="P101" s="19"/>
    </row>
    <row r="102" spans="1:16" ht="15.75" customHeight="1" x14ac:dyDescent="0.25">
      <c r="A102" s="3">
        <v>4</v>
      </c>
      <c r="B102" s="3">
        <v>1965</v>
      </c>
      <c r="C102" s="39">
        <f t="shared" si="0"/>
        <v>23833</v>
      </c>
      <c r="D102" s="12">
        <f t="shared" si="7"/>
        <v>738</v>
      </c>
      <c r="E102" s="3" t="s">
        <v>33</v>
      </c>
      <c r="F102" s="3">
        <v>11</v>
      </c>
      <c r="G102" s="3">
        <v>2026</v>
      </c>
      <c r="H102" s="2">
        <f t="shared" si="1"/>
        <v>46327</v>
      </c>
      <c r="I102" s="17"/>
      <c r="J102" s="18"/>
      <c r="K102" s="33"/>
      <c r="L102" s="25"/>
      <c r="M102" s="18"/>
      <c r="N102" s="18"/>
      <c r="O102" s="18"/>
      <c r="P102" s="19"/>
    </row>
    <row r="103" spans="1:16" ht="15.75" customHeight="1" x14ac:dyDescent="0.25">
      <c r="A103" s="3">
        <v>5</v>
      </c>
      <c r="B103" s="3">
        <v>1965</v>
      </c>
      <c r="C103" s="39">
        <f t="shared" si="0"/>
        <v>23863</v>
      </c>
      <c r="D103" s="12">
        <f t="shared" si="7"/>
        <v>738</v>
      </c>
      <c r="E103" s="3" t="s">
        <v>33</v>
      </c>
      <c r="F103" s="3">
        <v>12</v>
      </c>
      <c r="G103" s="3">
        <v>2026</v>
      </c>
      <c r="H103" s="2">
        <f t="shared" si="1"/>
        <v>46357</v>
      </c>
      <c r="I103" s="17"/>
      <c r="J103" s="18"/>
      <c r="K103" s="33"/>
      <c r="L103" s="25"/>
      <c r="M103" s="18"/>
      <c r="N103" s="18"/>
      <c r="O103" s="18"/>
      <c r="P103" s="19"/>
    </row>
    <row r="104" spans="1:16" ht="15.75" customHeight="1" x14ac:dyDescent="0.25">
      <c r="A104" s="3">
        <v>6</v>
      </c>
      <c r="B104" s="3">
        <v>1965</v>
      </c>
      <c r="C104" s="39">
        <f t="shared" si="0"/>
        <v>23894</v>
      </c>
      <c r="D104" s="12">
        <f t="shared" si="7"/>
        <v>738</v>
      </c>
      <c r="E104" s="3" t="s">
        <v>33</v>
      </c>
      <c r="F104" s="4">
        <v>1</v>
      </c>
      <c r="G104" s="3">
        <v>2027</v>
      </c>
      <c r="H104" s="2">
        <f t="shared" si="1"/>
        <v>46388</v>
      </c>
      <c r="I104" s="17"/>
      <c r="J104" s="18"/>
      <c r="K104" s="33"/>
      <c r="L104" s="25"/>
      <c r="M104" s="18"/>
      <c r="N104" s="18"/>
      <c r="O104" s="18"/>
      <c r="P104" s="19"/>
    </row>
    <row r="105" spans="1:16" ht="15.75" customHeight="1" x14ac:dyDescent="0.25">
      <c r="A105" s="3">
        <v>7</v>
      </c>
      <c r="B105" s="3">
        <v>1965</v>
      </c>
      <c r="C105" s="39">
        <f t="shared" si="0"/>
        <v>23924</v>
      </c>
      <c r="D105" s="12">
        <f>61*12+9</f>
        <v>741</v>
      </c>
      <c r="E105" s="3" t="s">
        <v>32</v>
      </c>
      <c r="F105" s="3">
        <v>5</v>
      </c>
      <c r="G105" s="3">
        <v>2027</v>
      </c>
      <c r="H105" s="2">
        <f t="shared" si="1"/>
        <v>46508</v>
      </c>
      <c r="I105" s="17"/>
      <c r="J105" s="18"/>
      <c r="K105" s="33"/>
      <c r="L105" s="25"/>
      <c r="M105" s="18"/>
      <c r="N105" s="18"/>
      <c r="O105" s="18"/>
      <c r="P105" s="19"/>
    </row>
    <row r="106" spans="1:16" ht="15.75" customHeight="1" x14ac:dyDescent="0.25">
      <c r="A106" s="3">
        <v>8</v>
      </c>
      <c r="B106" s="3">
        <v>1965</v>
      </c>
      <c r="C106" s="39">
        <f t="shared" si="0"/>
        <v>23955</v>
      </c>
      <c r="D106" s="12">
        <f t="shared" ref="D106:D113" si="8">61*12+9</f>
        <v>741</v>
      </c>
      <c r="E106" s="3" t="s">
        <v>32</v>
      </c>
      <c r="F106" s="3">
        <v>6</v>
      </c>
      <c r="G106" s="3">
        <v>2027</v>
      </c>
      <c r="H106" s="2">
        <f t="shared" si="1"/>
        <v>46539</v>
      </c>
      <c r="I106" s="17"/>
      <c r="J106" s="18"/>
      <c r="K106" s="33"/>
      <c r="L106" s="25"/>
      <c r="M106" s="18"/>
      <c r="N106" s="18"/>
      <c r="O106" s="18"/>
      <c r="P106" s="19"/>
    </row>
    <row r="107" spans="1:16" ht="15.75" customHeight="1" x14ac:dyDescent="0.25">
      <c r="A107" s="3">
        <v>9</v>
      </c>
      <c r="B107" s="3">
        <v>1965</v>
      </c>
      <c r="C107" s="39">
        <f t="shared" si="0"/>
        <v>23986</v>
      </c>
      <c r="D107" s="12">
        <f t="shared" si="8"/>
        <v>741</v>
      </c>
      <c r="E107" s="3" t="s">
        <v>32</v>
      </c>
      <c r="F107" s="3">
        <v>7</v>
      </c>
      <c r="G107" s="3">
        <v>2027</v>
      </c>
      <c r="H107" s="2">
        <f t="shared" si="1"/>
        <v>46569</v>
      </c>
      <c r="I107" s="17"/>
      <c r="J107" s="18"/>
      <c r="K107" s="33"/>
      <c r="L107" s="25"/>
      <c r="M107" s="18"/>
      <c r="N107" s="18"/>
      <c r="O107" s="18"/>
      <c r="P107" s="19"/>
    </row>
    <row r="108" spans="1:16" ht="15.75" customHeight="1" x14ac:dyDescent="0.25">
      <c r="A108" s="3">
        <v>10</v>
      </c>
      <c r="B108" s="3">
        <v>1965</v>
      </c>
      <c r="C108" s="39">
        <f t="shared" si="0"/>
        <v>24016</v>
      </c>
      <c r="D108" s="12">
        <f t="shared" si="8"/>
        <v>741</v>
      </c>
      <c r="E108" s="3" t="s">
        <v>32</v>
      </c>
      <c r="F108" s="3">
        <v>8</v>
      </c>
      <c r="G108" s="3">
        <v>2027</v>
      </c>
      <c r="H108" s="2">
        <f t="shared" si="1"/>
        <v>46600</v>
      </c>
      <c r="I108" s="17"/>
      <c r="J108" s="18"/>
      <c r="K108" s="33"/>
      <c r="L108" s="25"/>
      <c r="M108" s="18"/>
      <c r="N108" s="18"/>
      <c r="O108" s="18"/>
      <c r="P108" s="19"/>
    </row>
    <row r="109" spans="1:16" ht="15.75" customHeight="1" x14ac:dyDescent="0.2">
      <c r="A109" s="3">
        <v>11</v>
      </c>
      <c r="B109" s="3">
        <v>1965</v>
      </c>
      <c r="C109" s="39">
        <f t="shared" si="0"/>
        <v>24047</v>
      </c>
      <c r="D109" s="12">
        <f t="shared" si="8"/>
        <v>741</v>
      </c>
      <c r="E109" s="3" t="s">
        <v>32</v>
      </c>
      <c r="F109" s="3">
        <v>9</v>
      </c>
      <c r="G109" s="3">
        <v>2027</v>
      </c>
      <c r="H109" s="2">
        <f t="shared" si="1"/>
        <v>46631</v>
      </c>
      <c r="I109" s="253" t="s">
        <v>70</v>
      </c>
      <c r="J109" s="254"/>
      <c r="K109" s="254"/>
      <c r="L109" s="254"/>
      <c r="M109" s="254"/>
      <c r="N109" s="254"/>
      <c r="O109" s="254"/>
      <c r="P109" s="255"/>
    </row>
    <row r="110" spans="1:16" ht="15.75" customHeight="1" x14ac:dyDescent="0.2">
      <c r="A110" s="3">
        <v>12</v>
      </c>
      <c r="B110" s="3">
        <v>1965</v>
      </c>
      <c r="C110" s="39">
        <f t="shared" si="0"/>
        <v>24077</v>
      </c>
      <c r="D110" s="12">
        <f t="shared" si="8"/>
        <v>741</v>
      </c>
      <c r="E110" s="3" t="s">
        <v>32</v>
      </c>
      <c r="F110" s="3">
        <v>10</v>
      </c>
      <c r="G110" s="3">
        <v>2027</v>
      </c>
      <c r="H110" s="2">
        <f t="shared" si="1"/>
        <v>46661</v>
      </c>
      <c r="I110" s="20"/>
      <c r="J110" s="21"/>
      <c r="K110" s="34"/>
      <c r="L110" s="26" t="s">
        <v>71</v>
      </c>
      <c r="M110" s="21"/>
      <c r="N110" s="21"/>
      <c r="O110" s="21"/>
      <c r="P110" s="22"/>
    </row>
    <row r="111" spans="1:16" ht="15.6" x14ac:dyDescent="0.25">
      <c r="A111" s="3">
        <v>1</v>
      </c>
      <c r="B111" s="3">
        <v>1966</v>
      </c>
      <c r="C111" s="39">
        <f t="shared" si="0"/>
        <v>24108</v>
      </c>
      <c r="D111" s="12">
        <f t="shared" si="8"/>
        <v>741</v>
      </c>
      <c r="E111" s="3" t="s">
        <v>32</v>
      </c>
      <c r="F111" s="3">
        <v>11</v>
      </c>
      <c r="G111" s="3">
        <v>2027</v>
      </c>
      <c r="H111" s="2">
        <f t="shared" si="1"/>
        <v>46692</v>
      </c>
      <c r="I111" s="3">
        <v>1</v>
      </c>
      <c r="J111" s="3">
        <v>1966</v>
      </c>
      <c r="K111" s="28">
        <f t="shared" ref="K111:K142" si="9">DATE(J111,I111,1)</f>
        <v>24108</v>
      </c>
      <c r="L111" s="12">
        <f>55*12+4</f>
        <v>664</v>
      </c>
      <c r="M111" s="3" t="s">
        <v>31</v>
      </c>
      <c r="N111" s="3">
        <v>6</v>
      </c>
      <c r="O111" s="3">
        <v>2021</v>
      </c>
      <c r="P111" s="2">
        <f t="shared" ref="P111:P142" si="10">DATE(O111,N111,1)</f>
        <v>44348</v>
      </c>
    </row>
    <row r="112" spans="1:16" ht="15.6" x14ac:dyDescent="0.25">
      <c r="A112" s="3">
        <v>2</v>
      </c>
      <c r="B112" s="3">
        <v>1966</v>
      </c>
      <c r="C112" s="39">
        <f t="shared" si="0"/>
        <v>24139</v>
      </c>
      <c r="D112" s="12">
        <f t="shared" si="8"/>
        <v>741</v>
      </c>
      <c r="E112" s="3" t="s">
        <v>32</v>
      </c>
      <c r="F112" s="3">
        <v>12</v>
      </c>
      <c r="G112" s="3">
        <v>2027</v>
      </c>
      <c r="H112" s="2">
        <f t="shared" si="1"/>
        <v>46722</v>
      </c>
      <c r="I112" s="3">
        <v>2</v>
      </c>
      <c r="J112" s="3">
        <v>1966</v>
      </c>
      <c r="K112" s="28">
        <f t="shared" si="9"/>
        <v>24139</v>
      </c>
      <c r="L112" s="12">
        <f t="shared" ref="L112:L118" si="11">55*12+4</f>
        <v>664</v>
      </c>
      <c r="M112" s="3" t="s">
        <v>31</v>
      </c>
      <c r="N112" s="3">
        <v>7</v>
      </c>
      <c r="O112" s="3">
        <v>2021</v>
      </c>
      <c r="P112" s="2">
        <f t="shared" si="10"/>
        <v>44378</v>
      </c>
    </row>
    <row r="113" spans="1:16" ht="15.6" x14ac:dyDescent="0.25">
      <c r="A113" s="3">
        <v>3</v>
      </c>
      <c r="B113" s="3">
        <v>1966</v>
      </c>
      <c r="C113" s="39">
        <f t="shared" si="0"/>
        <v>24167</v>
      </c>
      <c r="D113" s="12">
        <f t="shared" si="8"/>
        <v>741</v>
      </c>
      <c r="E113" s="3" t="s">
        <v>32</v>
      </c>
      <c r="F113" s="4">
        <v>1</v>
      </c>
      <c r="G113" s="3">
        <v>2028</v>
      </c>
      <c r="H113" s="2">
        <f t="shared" si="1"/>
        <v>46753</v>
      </c>
      <c r="I113" s="3">
        <v>3</v>
      </c>
      <c r="J113" s="3">
        <v>1966</v>
      </c>
      <c r="K113" s="28">
        <f t="shared" si="9"/>
        <v>24167</v>
      </c>
      <c r="L113" s="12">
        <f t="shared" si="11"/>
        <v>664</v>
      </c>
      <c r="M113" s="3" t="s">
        <v>31</v>
      </c>
      <c r="N113" s="3">
        <v>8</v>
      </c>
      <c r="O113" s="3">
        <v>2021</v>
      </c>
      <c r="P113" s="2">
        <f t="shared" si="10"/>
        <v>44409</v>
      </c>
    </row>
    <row r="114" spans="1:16" ht="15.6" x14ac:dyDescent="0.25">
      <c r="A114" s="3">
        <v>4</v>
      </c>
      <c r="B114" s="3">
        <v>1966</v>
      </c>
      <c r="C114" s="39">
        <f t="shared" si="0"/>
        <v>24198</v>
      </c>
      <c r="D114" s="12">
        <f>62*12</f>
        <v>744</v>
      </c>
      <c r="E114" s="3" t="s">
        <v>17</v>
      </c>
      <c r="F114" s="3">
        <v>5</v>
      </c>
      <c r="G114" s="3">
        <v>2028</v>
      </c>
      <c r="H114" s="2">
        <f t="shared" si="1"/>
        <v>46874</v>
      </c>
      <c r="I114" s="3">
        <v>4</v>
      </c>
      <c r="J114" s="3">
        <v>1966</v>
      </c>
      <c r="K114" s="28">
        <f t="shared" si="9"/>
        <v>24198</v>
      </c>
      <c r="L114" s="12">
        <f t="shared" si="11"/>
        <v>664</v>
      </c>
      <c r="M114" s="3" t="s">
        <v>31</v>
      </c>
      <c r="N114" s="3">
        <v>9</v>
      </c>
      <c r="O114" s="3">
        <v>2021</v>
      </c>
      <c r="P114" s="2">
        <f t="shared" si="10"/>
        <v>44440</v>
      </c>
    </row>
    <row r="115" spans="1:16" ht="15.6" x14ac:dyDescent="0.25">
      <c r="A115" s="3">
        <v>5</v>
      </c>
      <c r="B115" s="3">
        <v>1966</v>
      </c>
      <c r="C115" s="39">
        <f t="shared" ref="C115:C178" si="12">DATE(B115,A115,1)</f>
        <v>24228</v>
      </c>
      <c r="D115" s="12">
        <f t="shared" ref="D115:D178" si="13">62*12</f>
        <v>744</v>
      </c>
      <c r="E115" s="3" t="s">
        <v>17</v>
      </c>
      <c r="F115" s="3">
        <v>6</v>
      </c>
      <c r="G115" s="3">
        <v>2028</v>
      </c>
      <c r="H115" s="2">
        <f t="shared" ref="H115:H178" si="14">DATE(G115,F115,1)</f>
        <v>46905</v>
      </c>
      <c r="I115" s="3">
        <v>5</v>
      </c>
      <c r="J115" s="3">
        <v>1966</v>
      </c>
      <c r="K115" s="28">
        <f t="shared" si="9"/>
        <v>24228</v>
      </c>
      <c r="L115" s="12">
        <f t="shared" si="11"/>
        <v>664</v>
      </c>
      <c r="M115" s="3" t="s">
        <v>31</v>
      </c>
      <c r="N115" s="3">
        <v>10</v>
      </c>
      <c r="O115" s="3">
        <v>2021</v>
      </c>
      <c r="P115" s="2">
        <f t="shared" si="10"/>
        <v>44470</v>
      </c>
    </row>
    <row r="116" spans="1:16" ht="15.6" x14ac:dyDescent="0.25">
      <c r="A116" s="3">
        <v>6</v>
      </c>
      <c r="B116" s="3">
        <v>1966</v>
      </c>
      <c r="C116" s="39">
        <f t="shared" si="12"/>
        <v>24259</v>
      </c>
      <c r="D116" s="12">
        <f t="shared" si="13"/>
        <v>744</v>
      </c>
      <c r="E116" s="3" t="s">
        <v>17</v>
      </c>
      <c r="F116" s="3">
        <v>7</v>
      </c>
      <c r="G116" s="3">
        <v>2028</v>
      </c>
      <c r="H116" s="2">
        <f t="shared" si="14"/>
        <v>46935</v>
      </c>
      <c r="I116" s="3">
        <v>6</v>
      </c>
      <c r="J116" s="3">
        <v>1966</v>
      </c>
      <c r="K116" s="28">
        <f t="shared" si="9"/>
        <v>24259</v>
      </c>
      <c r="L116" s="12">
        <f t="shared" si="11"/>
        <v>664</v>
      </c>
      <c r="M116" s="3" t="s">
        <v>31</v>
      </c>
      <c r="N116" s="3">
        <v>11</v>
      </c>
      <c r="O116" s="3">
        <v>2021</v>
      </c>
      <c r="P116" s="2">
        <f t="shared" si="10"/>
        <v>44501</v>
      </c>
    </row>
    <row r="117" spans="1:16" ht="15.6" x14ac:dyDescent="0.25">
      <c r="A117" s="3">
        <v>7</v>
      </c>
      <c r="B117" s="3">
        <v>1966</v>
      </c>
      <c r="C117" s="39">
        <f t="shared" si="12"/>
        <v>24289</v>
      </c>
      <c r="D117" s="12">
        <f t="shared" si="13"/>
        <v>744</v>
      </c>
      <c r="E117" s="3" t="s">
        <v>17</v>
      </c>
      <c r="F117" s="3">
        <v>8</v>
      </c>
      <c r="G117" s="3">
        <v>2028</v>
      </c>
      <c r="H117" s="2">
        <f t="shared" si="14"/>
        <v>46966</v>
      </c>
      <c r="I117" s="3">
        <v>7</v>
      </c>
      <c r="J117" s="3">
        <v>1966</v>
      </c>
      <c r="K117" s="28">
        <f t="shared" si="9"/>
        <v>24289</v>
      </c>
      <c r="L117" s="12">
        <f t="shared" si="11"/>
        <v>664</v>
      </c>
      <c r="M117" s="3" t="s">
        <v>31</v>
      </c>
      <c r="N117" s="3">
        <v>12</v>
      </c>
      <c r="O117" s="3">
        <v>2021</v>
      </c>
      <c r="P117" s="2">
        <f t="shared" si="10"/>
        <v>44531</v>
      </c>
    </row>
    <row r="118" spans="1:16" ht="15.6" x14ac:dyDescent="0.25">
      <c r="A118" s="3">
        <v>8</v>
      </c>
      <c r="B118" s="3">
        <v>1966</v>
      </c>
      <c r="C118" s="39">
        <f t="shared" si="12"/>
        <v>24320</v>
      </c>
      <c r="D118" s="12">
        <f t="shared" si="13"/>
        <v>744</v>
      </c>
      <c r="E118" s="3" t="s">
        <v>17</v>
      </c>
      <c r="F118" s="3">
        <v>9</v>
      </c>
      <c r="G118" s="3">
        <v>2028</v>
      </c>
      <c r="H118" s="2">
        <f t="shared" si="14"/>
        <v>46997</v>
      </c>
      <c r="I118" s="3">
        <v>8</v>
      </c>
      <c r="J118" s="3">
        <v>1966</v>
      </c>
      <c r="K118" s="28">
        <f t="shared" si="9"/>
        <v>24320</v>
      </c>
      <c r="L118" s="12">
        <f t="shared" si="11"/>
        <v>664</v>
      </c>
      <c r="M118" s="3" t="s">
        <v>31</v>
      </c>
      <c r="N118" s="4">
        <v>1</v>
      </c>
      <c r="O118" s="3">
        <v>2022</v>
      </c>
      <c r="P118" s="2">
        <f t="shared" si="10"/>
        <v>44562</v>
      </c>
    </row>
    <row r="119" spans="1:16" ht="15.6" x14ac:dyDescent="0.25">
      <c r="A119" s="3">
        <v>9</v>
      </c>
      <c r="B119" s="3">
        <v>1966</v>
      </c>
      <c r="C119" s="39">
        <f t="shared" si="12"/>
        <v>24351</v>
      </c>
      <c r="D119" s="12">
        <f t="shared" si="13"/>
        <v>744</v>
      </c>
      <c r="E119" s="3" t="s">
        <v>17</v>
      </c>
      <c r="F119" s="3">
        <v>10</v>
      </c>
      <c r="G119" s="3">
        <v>2028</v>
      </c>
      <c r="H119" s="2">
        <f t="shared" si="14"/>
        <v>47027</v>
      </c>
      <c r="I119" s="3">
        <v>9</v>
      </c>
      <c r="J119" s="3">
        <v>1966</v>
      </c>
      <c r="K119" s="28">
        <f t="shared" si="9"/>
        <v>24351</v>
      </c>
      <c r="L119" s="12">
        <f>55*12+8</f>
        <v>668</v>
      </c>
      <c r="M119" s="3" t="s">
        <v>30</v>
      </c>
      <c r="N119" s="3">
        <v>6</v>
      </c>
      <c r="O119" s="3">
        <v>2022</v>
      </c>
      <c r="P119" s="2">
        <f t="shared" si="10"/>
        <v>44713</v>
      </c>
    </row>
    <row r="120" spans="1:16" ht="15.6" x14ac:dyDescent="0.25">
      <c r="A120" s="3">
        <v>10</v>
      </c>
      <c r="B120" s="3">
        <v>1966</v>
      </c>
      <c r="C120" s="39">
        <f t="shared" si="12"/>
        <v>24381</v>
      </c>
      <c r="D120" s="12">
        <f t="shared" si="13"/>
        <v>744</v>
      </c>
      <c r="E120" s="3" t="s">
        <v>17</v>
      </c>
      <c r="F120" s="3">
        <v>11</v>
      </c>
      <c r="G120" s="3">
        <v>2028</v>
      </c>
      <c r="H120" s="2">
        <f t="shared" si="14"/>
        <v>47058</v>
      </c>
      <c r="I120" s="3">
        <v>10</v>
      </c>
      <c r="J120" s="3">
        <v>1966</v>
      </c>
      <c r="K120" s="28">
        <f t="shared" si="9"/>
        <v>24381</v>
      </c>
      <c r="L120" s="12">
        <f t="shared" ref="L120:L126" si="15">55*12+8</f>
        <v>668</v>
      </c>
      <c r="M120" s="3" t="s">
        <v>30</v>
      </c>
      <c r="N120" s="3">
        <v>7</v>
      </c>
      <c r="O120" s="3">
        <v>2022</v>
      </c>
      <c r="P120" s="2">
        <f t="shared" si="10"/>
        <v>44743</v>
      </c>
    </row>
    <row r="121" spans="1:16" ht="15.6" x14ac:dyDescent="0.25">
      <c r="A121" s="3">
        <v>11</v>
      </c>
      <c r="B121" s="3">
        <v>1966</v>
      </c>
      <c r="C121" s="39">
        <f t="shared" si="12"/>
        <v>24412</v>
      </c>
      <c r="D121" s="12">
        <f t="shared" si="13"/>
        <v>744</v>
      </c>
      <c r="E121" s="3" t="s">
        <v>17</v>
      </c>
      <c r="F121" s="3">
        <v>12</v>
      </c>
      <c r="G121" s="3">
        <v>2028</v>
      </c>
      <c r="H121" s="2">
        <f t="shared" si="14"/>
        <v>47088</v>
      </c>
      <c r="I121" s="3">
        <v>11</v>
      </c>
      <c r="J121" s="3">
        <v>1966</v>
      </c>
      <c r="K121" s="28">
        <f t="shared" si="9"/>
        <v>24412</v>
      </c>
      <c r="L121" s="12">
        <f t="shared" si="15"/>
        <v>668</v>
      </c>
      <c r="M121" s="3" t="s">
        <v>30</v>
      </c>
      <c r="N121" s="3">
        <v>8</v>
      </c>
      <c r="O121" s="3">
        <v>2022</v>
      </c>
      <c r="P121" s="2">
        <f t="shared" si="10"/>
        <v>44774</v>
      </c>
    </row>
    <row r="122" spans="1:16" ht="15.6" x14ac:dyDescent="0.25">
      <c r="A122" s="3">
        <v>12</v>
      </c>
      <c r="B122" s="3">
        <v>1966</v>
      </c>
      <c r="C122" s="39">
        <f t="shared" si="12"/>
        <v>24442</v>
      </c>
      <c r="D122" s="12">
        <f t="shared" si="13"/>
        <v>744</v>
      </c>
      <c r="E122" s="3" t="s">
        <v>17</v>
      </c>
      <c r="F122" s="3">
        <v>1</v>
      </c>
      <c r="G122" s="3">
        <v>2029</v>
      </c>
      <c r="H122" s="2">
        <f t="shared" si="14"/>
        <v>47119</v>
      </c>
      <c r="I122" s="3">
        <v>12</v>
      </c>
      <c r="J122" s="3">
        <v>1966</v>
      </c>
      <c r="K122" s="28">
        <f t="shared" si="9"/>
        <v>24442</v>
      </c>
      <c r="L122" s="12">
        <f t="shared" si="15"/>
        <v>668</v>
      </c>
      <c r="M122" s="3" t="s">
        <v>30</v>
      </c>
      <c r="N122" s="3">
        <v>9</v>
      </c>
      <c r="O122" s="3">
        <v>2022</v>
      </c>
      <c r="P122" s="2">
        <f t="shared" si="10"/>
        <v>44805</v>
      </c>
    </row>
    <row r="123" spans="1:16" ht="15.6" x14ac:dyDescent="0.25">
      <c r="A123" s="3">
        <v>1</v>
      </c>
      <c r="B123" s="3">
        <v>1967</v>
      </c>
      <c r="C123" s="39">
        <f t="shared" si="12"/>
        <v>24473</v>
      </c>
      <c r="D123" s="12">
        <f t="shared" si="13"/>
        <v>744</v>
      </c>
      <c r="E123" s="3" t="s">
        <v>17</v>
      </c>
      <c r="F123" s="3">
        <v>2</v>
      </c>
      <c r="G123" s="3">
        <v>2029</v>
      </c>
      <c r="H123" s="2">
        <f t="shared" si="14"/>
        <v>47150</v>
      </c>
      <c r="I123" s="3">
        <v>1</v>
      </c>
      <c r="J123" s="3">
        <v>1967</v>
      </c>
      <c r="K123" s="28">
        <f t="shared" si="9"/>
        <v>24473</v>
      </c>
      <c r="L123" s="12">
        <f t="shared" si="15"/>
        <v>668</v>
      </c>
      <c r="M123" s="3" t="s">
        <v>30</v>
      </c>
      <c r="N123" s="3">
        <v>10</v>
      </c>
      <c r="O123" s="3">
        <v>2022</v>
      </c>
      <c r="P123" s="2">
        <f t="shared" si="10"/>
        <v>44835</v>
      </c>
    </row>
    <row r="124" spans="1:16" ht="15.6" x14ac:dyDescent="0.25">
      <c r="A124" s="3">
        <v>2</v>
      </c>
      <c r="B124" s="3">
        <v>1967</v>
      </c>
      <c r="C124" s="39">
        <f t="shared" si="12"/>
        <v>24504</v>
      </c>
      <c r="D124" s="12">
        <f t="shared" si="13"/>
        <v>744</v>
      </c>
      <c r="E124" s="3" t="s">
        <v>17</v>
      </c>
      <c r="F124" s="3">
        <v>3</v>
      </c>
      <c r="G124" s="3">
        <v>2029</v>
      </c>
      <c r="H124" s="2">
        <f t="shared" si="14"/>
        <v>47178</v>
      </c>
      <c r="I124" s="3">
        <v>2</v>
      </c>
      <c r="J124" s="3">
        <v>1967</v>
      </c>
      <c r="K124" s="28">
        <f t="shared" si="9"/>
        <v>24504</v>
      </c>
      <c r="L124" s="12">
        <f t="shared" si="15"/>
        <v>668</v>
      </c>
      <c r="M124" s="3" t="s">
        <v>30</v>
      </c>
      <c r="N124" s="3">
        <v>11</v>
      </c>
      <c r="O124" s="3">
        <v>2022</v>
      </c>
      <c r="P124" s="2">
        <f t="shared" si="10"/>
        <v>44866</v>
      </c>
    </row>
    <row r="125" spans="1:16" ht="15.6" x14ac:dyDescent="0.25">
      <c r="A125" s="3">
        <v>3</v>
      </c>
      <c r="B125" s="3">
        <v>1967</v>
      </c>
      <c r="C125" s="39">
        <f t="shared" si="12"/>
        <v>24532</v>
      </c>
      <c r="D125" s="12">
        <f t="shared" si="13"/>
        <v>744</v>
      </c>
      <c r="E125" s="3" t="s">
        <v>17</v>
      </c>
      <c r="F125" s="3">
        <v>4</v>
      </c>
      <c r="G125" s="3">
        <v>2029</v>
      </c>
      <c r="H125" s="2">
        <f t="shared" si="14"/>
        <v>47209</v>
      </c>
      <c r="I125" s="3">
        <v>3</v>
      </c>
      <c r="J125" s="3">
        <v>1967</v>
      </c>
      <c r="K125" s="28">
        <f t="shared" si="9"/>
        <v>24532</v>
      </c>
      <c r="L125" s="12">
        <f t="shared" si="15"/>
        <v>668</v>
      </c>
      <c r="M125" s="3" t="s">
        <v>30</v>
      </c>
      <c r="N125" s="3">
        <v>12</v>
      </c>
      <c r="O125" s="3">
        <v>2022</v>
      </c>
      <c r="P125" s="2">
        <f t="shared" si="10"/>
        <v>44896</v>
      </c>
    </row>
    <row r="126" spans="1:16" ht="15.6" x14ac:dyDescent="0.25">
      <c r="A126" s="3">
        <v>4</v>
      </c>
      <c r="B126" s="3">
        <v>1967</v>
      </c>
      <c r="C126" s="39">
        <f t="shared" si="12"/>
        <v>24563</v>
      </c>
      <c r="D126" s="12">
        <f t="shared" si="13"/>
        <v>744</v>
      </c>
      <c r="E126" s="3" t="s">
        <v>17</v>
      </c>
      <c r="F126" s="3">
        <v>5</v>
      </c>
      <c r="G126" s="3">
        <v>2029</v>
      </c>
      <c r="H126" s="2">
        <f t="shared" si="14"/>
        <v>47239</v>
      </c>
      <c r="I126" s="3">
        <v>4</v>
      </c>
      <c r="J126" s="3">
        <v>1967</v>
      </c>
      <c r="K126" s="28">
        <f t="shared" si="9"/>
        <v>24563</v>
      </c>
      <c r="L126" s="12">
        <f t="shared" si="15"/>
        <v>668</v>
      </c>
      <c r="M126" s="3" t="s">
        <v>30</v>
      </c>
      <c r="N126" s="4">
        <v>1</v>
      </c>
      <c r="O126" s="3">
        <v>2023</v>
      </c>
      <c r="P126" s="2">
        <f t="shared" si="10"/>
        <v>44927</v>
      </c>
    </row>
    <row r="127" spans="1:16" ht="15.6" x14ac:dyDescent="0.25">
      <c r="A127" s="3">
        <v>5</v>
      </c>
      <c r="B127" s="3">
        <v>1967</v>
      </c>
      <c r="C127" s="39">
        <f t="shared" si="12"/>
        <v>24593</v>
      </c>
      <c r="D127" s="12">
        <f t="shared" si="13"/>
        <v>744</v>
      </c>
      <c r="E127" s="3" t="s">
        <v>17</v>
      </c>
      <c r="F127" s="3">
        <v>6</v>
      </c>
      <c r="G127" s="3">
        <v>2029</v>
      </c>
      <c r="H127" s="2">
        <f t="shared" si="14"/>
        <v>47270</v>
      </c>
      <c r="I127" s="3">
        <v>5</v>
      </c>
      <c r="J127" s="3">
        <v>1967</v>
      </c>
      <c r="K127" s="28">
        <f t="shared" si="9"/>
        <v>24593</v>
      </c>
      <c r="L127" s="12">
        <f>56*12</f>
        <v>672</v>
      </c>
      <c r="M127" s="3" t="s">
        <v>29</v>
      </c>
      <c r="N127" s="3">
        <v>6</v>
      </c>
      <c r="O127" s="3">
        <v>2023</v>
      </c>
      <c r="P127" s="2">
        <f t="shared" si="10"/>
        <v>45078</v>
      </c>
    </row>
    <row r="128" spans="1:16" ht="15.6" x14ac:dyDescent="0.25">
      <c r="A128" s="3">
        <v>6</v>
      </c>
      <c r="B128" s="3">
        <v>1967</v>
      </c>
      <c r="C128" s="39">
        <f t="shared" si="12"/>
        <v>24624</v>
      </c>
      <c r="D128" s="12">
        <f t="shared" si="13"/>
        <v>744</v>
      </c>
      <c r="E128" s="3" t="s">
        <v>17</v>
      </c>
      <c r="F128" s="3">
        <v>7</v>
      </c>
      <c r="G128" s="3">
        <v>2029</v>
      </c>
      <c r="H128" s="2">
        <f t="shared" si="14"/>
        <v>47300</v>
      </c>
      <c r="I128" s="3">
        <v>6</v>
      </c>
      <c r="J128" s="3">
        <v>1967</v>
      </c>
      <c r="K128" s="28">
        <f t="shared" si="9"/>
        <v>24624</v>
      </c>
      <c r="L128" s="12">
        <f t="shared" ref="L128:L134" si="16">56*12</f>
        <v>672</v>
      </c>
      <c r="M128" s="3" t="s">
        <v>29</v>
      </c>
      <c r="N128" s="3">
        <v>7</v>
      </c>
      <c r="O128" s="3">
        <v>2023</v>
      </c>
      <c r="P128" s="2">
        <f t="shared" si="10"/>
        <v>45108</v>
      </c>
    </row>
    <row r="129" spans="1:16" ht="15.6" x14ac:dyDescent="0.25">
      <c r="A129" s="3">
        <v>7</v>
      </c>
      <c r="B129" s="3">
        <v>1967</v>
      </c>
      <c r="C129" s="39">
        <f t="shared" si="12"/>
        <v>24654</v>
      </c>
      <c r="D129" s="12">
        <f t="shared" si="13"/>
        <v>744</v>
      </c>
      <c r="E129" s="3" t="s">
        <v>17</v>
      </c>
      <c r="F129" s="3">
        <v>8</v>
      </c>
      <c r="G129" s="3">
        <v>2029</v>
      </c>
      <c r="H129" s="2">
        <f t="shared" si="14"/>
        <v>47331</v>
      </c>
      <c r="I129" s="3">
        <v>7</v>
      </c>
      <c r="J129" s="3">
        <v>1967</v>
      </c>
      <c r="K129" s="28">
        <f t="shared" si="9"/>
        <v>24654</v>
      </c>
      <c r="L129" s="12">
        <f t="shared" si="16"/>
        <v>672</v>
      </c>
      <c r="M129" s="3" t="s">
        <v>29</v>
      </c>
      <c r="N129" s="3">
        <v>8</v>
      </c>
      <c r="O129" s="3">
        <v>2023</v>
      </c>
      <c r="P129" s="2">
        <f t="shared" si="10"/>
        <v>45139</v>
      </c>
    </row>
    <row r="130" spans="1:16" ht="15.6" x14ac:dyDescent="0.25">
      <c r="A130" s="3">
        <v>8</v>
      </c>
      <c r="B130" s="3">
        <v>1967</v>
      </c>
      <c r="C130" s="39">
        <f t="shared" si="12"/>
        <v>24685</v>
      </c>
      <c r="D130" s="12">
        <f t="shared" si="13"/>
        <v>744</v>
      </c>
      <c r="E130" s="3" t="s">
        <v>17</v>
      </c>
      <c r="F130" s="3">
        <v>9</v>
      </c>
      <c r="G130" s="3">
        <v>2029</v>
      </c>
      <c r="H130" s="2">
        <f t="shared" si="14"/>
        <v>47362</v>
      </c>
      <c r="I130" s="3">
        <v>8</v>
      </c>
      <c r="J130" s="3">
        <v>1967</v>
      </c>
      <c r="K130" s="28">
        <f t="shared" si="9"/>
        <v>24685</v>
      </c>
      <c r="L130" s="12">
        <f t="shared" si="16"/>
        <v>672</v>
      </c>
      <c r="M130" s="3" t="s">
        <v>29</v>
      </c>
      <c r="N130" s="3">
        <v>9</v>
      </c>
      <c r="O130" s="3">
        <v>2023</v>
      </c>
      <c r="P130" s="2">
        <f t="shared" si="10"/>
        <v>45170</v>
      </c>
    </row>
    <row r="131" spans="1:16" ht="15.6" x14ac:dyDescent="0.25">
      <c r="A131" s="3">
        <v>9</v>
      </c>
      <c r="B131" s="3">
        <v>1967</v>
      </c>
      <c r="C131" s="39">
        <f t="shared" si="12"/>
        <v>24716</v>
      </c>
      <c r="D131" s="12">
        <f t="shared" si="13"/>
        <v>744</v>
      </c>
      <c r="E131" s="3" t="s">
        <v>17</v>
      </c>
      <c r="F131" s="3">
        <v>10</v>
      </c>
      <c r="G131" s="3">
        <v>2029</v>
      </c>
      <c r="H131" s="2">
        <f t="shared" si="14"/>
        <v>47392</v>
      </c>
      <c r="I131" s="3">
        <v>9</v>
      </c>
      <c r="J131" s="3">
        <v>1967</v>
      </c>
      <c r="K131" s="28">
        <f t="shared" si="9"/>
        <v>24716</v>
      </c>
      <c r="L131" s="12">
        <f t="shared" si="16"/>
        <v>672</v>
      </c>
      <c r="M131" s="3" t="s">
        <v>29</v>
      </c>
      <c r="N131" s="3">
        <v>10</v>
      </c>
      <c r="O131" s="3">
        <v>2023</v>
      </c>
      <c r="P131" s="2">
        <f t="shared" si="10"/>
        <v>45200</v>
      </c>
    </row>
    <row r="132" spans="1:16" ht="15.6" x14ac:dyDescent="0.25">
      <c r="A132" s="3">
        <v>10</v>
      </c>
      <c r="B132" s="3">
        <v>1967</v>
      </c>
      <c r="C132" s="39">
        <f t="shared" si="12"/>
        <v>24746</v>
      </c>
      <c r="D132" s="12">
        <f t="shared" si="13"/>
        <v>744</v>
      </c>
      <c r="E132" s="3" t="s">
        <v>17</v>
      </c>
      <c r="F132" s="3">
        <v>11</v>
      </c>
      <c r="G132" s="3">
        <v>2029</v>
      </c>
      <c r="H132" s="2">
        <f t="shared" si="14"/>
        <v>47423</v>
      </c>
      <c r="I132" s="3">
        <v>10</v>
      </c>
      <c r="J132" s="3">
        <v>1967</v>
      </c>
      <c r="K132" s="28">
        <f t="shared" si="9"/>
        <v>24746</v>
      </c>
      <c r="L132" s="12">
        <f t="shared" si="16"/>
        <v>672</v>
      </c>
      <c r="M132" s="3" t="s">
        <v>29</v>
      </c>
      <c r="N132" s="3">
        <v>11</v>
      </c>
      <c r="O132" s="3">
        <v>2023</v>
      </c>
      <c r="P132" s="2">
        <f t="shared" si="10"/>
        <v>45231</v>
      </c>
    </row>
    <row r="133" spans="1:16" ht="15.6" x14ac:dyDescent="0.25">
      <c r="A133" s="3">
        <v>11</v>
      </c>
      <c r="B133" s="3">
        <v>1967</v>
      </c>
      <c r="C133" s="39">
        <f t="shared" si="12"/>
        <v>24777</v>
      </c>
      <c r="D133" s="12">
        <f t="shared" si="13"/>
        <v>744</v>
      </c>
      <c r="E133" s="3" t="s">
        <v>17</v>
      </c>
      <c r="F133" s="3">
        <v>12</v>
      </c>
      <c r="G133" s="3">
        <v>2029</v>
      </c>
      <c r="H133" s="2">
        <f t="shared" si="14"/>
        <v>47453</v>
      </c>
      <c r="I133" s="3">
        <v>11</v>
      </c>
      <c r="J133" s="3">
        <v>1967</v>
      </c>
      <c r="K133" s="28">
        <f t="shared" si="9"/>
        <v>24777</v>
      </c>
      <c r="L133" s="12">
        <f t="shared" si="16"/>
        <v>672</v>
      </c>
      <c r="M133" s="3" t="s">
        <v>29</v>
      </c>
      <c r="N133" s="3">
        <v>12</v>
      </c>
      <c r="O133" s="3">
        <v>2023</v>
      </c>
      <c r="P133" s="2">
        <f t="shared" si="10"/>
        <v>45261</v>
      </c>
    </row>
    <row r="134" spans="1:16" ht="15.6" x14ac:dyDescent="0.25">
      <c r="A134" s="3">
        <v>12</v>
      </c>
      <c r="B134" s="3">
        <v>1967</v>
      </c>
      <c r="C134" s="39">
        <f t="shared" si="12"/>
        <v>24807</v>
      </c>
      <c r="D134" s="12">
        <f t="shared" si="13"/>
        <v>744</v>
      </c>
      <c r="E134" s="3" t="s">
        <v>17</v>
      </c>
      <c r="F134" s="3">
        <v>1</v>
      </c>
      <c r="G134" s="3">
        <v>2030</v>
      </c>
      <c r="H134" s="2">
        <f t="shared" si="14"/>
        <v>47484</v>
      </c>
      <c r="I134" s="3">
        <v>12</v>
      </c>
      <c r="J134" s="3">
        <v>1967</v>
      </c>
      <c r="K134" s="28">
        <f t="shared" si="9"/>
        <v>24807</v>
      </c>
      <c r="L134" s="12">
        <f t="shared" si="16"/>
        <v>672</v>
      </c>
      <c r="M134" s="3" t="s">
        <v>29</v>
      </c>
      <c r="N134" s="4">
        <v>1</v>
      </c>
      <c r="O134" s="3">
        <v>2024</v>
      </c>
      <c r="P134" s="2">
        <f t="shared" si="10"/>
        <v>45292</v>
      </c>
    </row>
    <row r="135" spans="1:16" ht="15.6" x14ac:dyDescent="0.25">
      <c r="A135" s="3">
        <v>1</v>
      </c>
      <c r="B135" s="3">
        <v>1968</v>
      </c>
      <c r="C135" s="39">
        <f t="shared" si="12"/>
        <v>24838</v>
      </c>
      <c r="D135" s="12">
        <f t="shared" si="13"/>
        <v>744</v>
      </c>
      <c r="E135" s="3" t="s">
        <v>17</v>
      </c>
      <c r="F135" s="3">
        <v>2</v>
      </c>
      <c r="G135" s="3">
        <v>2030</v>
      </c>
      <c r="H135" s="2">
        <f t="shared" si="14"/>
        <v>47515</v>
      </c>
      <c r="I135" s="4">
        <v>1</v>
      </c>
      <c r="J135" s="3">
        <v>1968</v>
      </c>
      <c r="K135" s="28">
        <f t="shared" si="9"/>
        <v>24838</v>
      </c>
      <c r="L135" s="12">
        <f>56*12+4</f>
        <v>676</v>
      </c>
      <c r="M135" s="3" t="s">
        <v>28</v>
      </c>
      <c r="N135" s="3">
        <v>6</v>
      </c>
      <c r="O135" s="3">
        <v>2024</v>
      </c>
      <c r="P135" s="2">
        <f t="shared" si="10"/>
        <v>45444</v>
      </c>
    </row>
    <row r="136" spans="1:16" ht="15.6" x14ac:dyDescent="0.25">
      <c r="A136" s="3">
        <v>2</v>
      </c>
      <c r="B136" s="3">
        <v>1968</v>
      </c>
      <c r="C136" s="39">
        <f t="shared" si="12"/>
        <v>24869</v>
      </c>
      <c r="D136" s="12">
        <f t="shared" si="13"/>
        <v>744</v>
      </c>
      <c r="E136" s="3" t="s">
        <v>17</v>
      </c>
      <c r="F136" s="3">
        <v>3</v>
      </c>
      <c r="G136" s="3">
        <v>2030</v>
      </c>
      <c r="H136" s="2">
        <f t="shared" si="14"/>
        <v>47543</v>
      </c>
      <c r="I136" s="3">
        <v>2</v>
      </c>
      <c r="J136" s="3">
        <v>1968</v>
      </c>
      <c r="K136" s="28">
        <f t="shared" si="9"/>
        <v>24869</v>
      </c>
      <c r="L136" s="12">
        <f t="shared" ref="L136:L142" si="17">56*12+4</f>
        <v>676</v>
      </c>
      <c r="M136" s="3" t="s">
        <v>28</v>
      </c>
      <c r="N136" s="3">
        <v>7</v>
      </c>
      <c r="O136" s="3">
        <v>2024</v>
      </c>
      <c r="P136" s="2">
        <f t="shared" si="10"/>
        <v>45474</v>
      </c>
    </row>
    <row r="137" spans="1:16" ht="15.6" x14ac:dyDescent="0.25">
      <c r="A137" s="3">
        <v>3</v>
      </c>
      <c r="B137" s="3">
        <v>1968</v>
      </c>
      <c r="C137" s="39">
        <f t="shared" si="12"/>
        <v>24898</v>
      </c>
      <c r="D137" s="12">
        <f t="shared" si="13"/>
        <v>744</v>
      </c>
      <c r="E137" s="3" t="s">
        <v>17</v>
      </c>
      <c r="F137" s="3">
        <v>4</v>
      </c>
      <c r="G137" s="3">
        <v>2030</v>
      </c>
      <c r="H137" s="2">
        <f t="shared" si="14"/>
        <v>47574</v>
      </c>
      <c r="I137" s="3">
        <v>3</v>
      </c>
      <c r="J137" s="3">
        <v>1968</v>
      </c>
      <c r="K137" s="28">
        <f t="shared" si="9"/>
        <v>24898</v>
      </c>
      <c r="L137" s="12">
        <f t="shared" si="17"/>
        <v>676</v>
      </c>
      <c r="M137" s="3" t="s">
        <v>28</v>
      </c>
      <c r="N137" s="3">
        <v>8</v>
      </c>
      <c r="O137" s="3">
        <v>2024</v>
      </c>
      <c r="P137" s="2">
        <f t="shared" si="10"/>
        <v>45505</v>
      </c>
    </row>
    <row r="138" spans="1:16" ht="15.6" x14ac:dyDescent="0.25">
      <c r="A138" s="3">
        <v>4</v>
      </c>
      <c r="B138" s="3">
        <v>1968</v>
      </c>
      <c r="C138" s="39">
        <f t="shared" si="12"/>
        <v>24929</v>
      </c>
      <c r="D138" s="12">
        <f t="shared" si="13"/>
        <v>744</v>
      </c>
      <c r="E138" s="3" t="s">
        <v>17</v>
      </c>
      <c r="F138" s="3">
        <v>5</v>
      </c>
      <c r="G138" s="3">
        <v>2030</v>
      </c>
      <c r="H138" s="2">
        <f t="shared" si="14"/>
        <v>47604</v>
      </c>
      <c r="I138" s="3">
        <v>4</v>
      </c>
      <c r="J138" s="3">
        <v>1968</v>
      </c>
      <c r="K138" s="28">
        <f t="shared" si="9"/>
        <v>24929</v>
      </c>
      <c r="L138" s="12">
        <f t="shared" si="17"/>
        <v>676</v>
      </c>
      <c r="M138" s="3" t="s">
        <v>28</v>
      </c>
      <c r="N138" s="3">
        <v>9</v>
      </c>
      <c r="O138" s="3">
        <v>2024</v>
      </c>
      <c r="P138" s="2">
        <f t="shared" si="10"/>
        <v>45536</v>
      </c>
    </row>
    <row r="139" spans="1:16" ht="15.6" x14ac:dyDescent="0.25">
      <c r="A139" s="3">
        <v>5</v>
      </c>
      <c r="B139" s="3">
        <v>1968</v>
      </c>
      <c r="C139" s="39">
        <f t="shared" si="12"/>
        <v>24959</v>
      </c>
      <c r="D139" s="12">
        <f t="shared" si="13"/>
        <v>744</v>
      </c>
      <c r="E139" s="3" t="s">
        <v>17</v>
      </c>
      <c r="F139" s="3">
        <v>6</v>
      </c>
      <c r="G139" s="3">
        <v>2030</v>
      </c>
      <c r="H139" s="2">
        <f t="shared" si="14"/>
        <v>47635</v>
      </c>
      <c r="I139" s="3">
        <v>5</v>
      </c>
      <c r="J139" s="3">
        <v>1968</v>
      </c>
      <c r="K139" s="28">
        <f t="shared" si="9"/>
        <v>24959</v>
      </c>
      <c r="L139" s="12">
        <f t="shared" si="17"/>
        <v>676</v>
      </c>
      <c r="M139" s="3" t="s">
        <v>28</v>
      </c>
      <c r="N139" s="3">
        <v>10</v>
      </c>
      <c r="O139" s="3">
        <v>2024</v>
      </c>
      <c r="P139" s="2">
        <f t="shared" si="10"/>
        <v>45566</v>
      </c>
    </row>
    <row r="140" spans="1:16" ht="15.6" x14ac:dyDescent="0.25">
      <c r="A140" s="3">
        <v>6</v>
      </c>
      <c r="B140" s="3">
        <v>1968</v>
      </c>
      <c r="C140" s="39">
        <f t="shared" si="12"/>
        <v>24990</v>
      </c>
      <c r="D140" s="12">
        <f t="shared" si="13"/>
        <v>744</v>
      </c>
      <c r="E140" s="3" t="s">
        <v>17</v>
      </c>
      <c r="F140" s="3">
        <v>7</v>
      </c>
      <c r="G140" s="3">
        <v>2030</v>
      </c>
      <c r="H140" s="2">
        <f t="shared" si="14"/>
        <v>47665</v>
      </c>
      <c r="I140" s="3">
        <v>6</v>
      </c>
      <c r="J140" s="3">
        <v>1968</v>
      </c>
      <c r="K140" s="28">
        <f t="shared" si="9"/>
        <v>24990</v>
      </c>
      <c r="L140" s="12">
        <f t="shared" si="17"/>
        <v>676</v>
      </c>
      <c r="M140" s="3" t="s">
        <v>28</v>
      </c>
      <c r="N140" s="3">
        <v>11</v>
      </c>
      <c r="O140" s="3">
        <v>2024</v>
      </c>
      <c r="P140" s="2">
        <f t="shared" si="10"/>
        <v>45597</v>
      </c>
    </row>
    <row r="141" spans="1:16" ht="15.6" x14ac:dyDescent="0.25">
      <c r="A141" s="3">
        <v>7</v>
      </c>
      <c r="B141" s="3">
        <v>1968</v>
      </c>
      <c r="C141" s="39">
        <f t="shared" si="12"/>
        <v>25020</v>
      </c>
      <c r="D141" s="12">
        <f t="shared" si="13"/>
        <v>744</v>
      </c>
      <c r="E141" s="3" t="s">
        <v>17</v>
      </c>
      <c r="F141" s="3">
        <v>8</v>
      </c>
      <c r="G141" s="3">
        <v>2030</v>
      </c>
      <c r="H141" s="2">
        <f t="shared" si="14"/>
        <v>47696</v>
      </c>
      <c r="I141" s="3">
        <v>7</v>
      </c>
      <c r="J141" s="3">
        <v>1968</v>
      </c>
      <c r="K141" s="28">
        <f t="shared" si="9"/>
        <v>25020</v>
      </c>
      <c r="L141" s="12">
        <f t="shared" si="17"/>
        <v>676</v>
      </c>
      <c r="M141" s="3" t="s">
        <v>28</v>
      </c>
      <c r="N141" s="3">
        <v>12</v>
      </c>
      <c r="O141" s="3">
        <v>2024</v>
      </c>
      <c r="P141" s="2">
        <f t="shared" si="10"/>
        <v>45627</v>
      </c>
    </row>
    <row r="142" spans="1:16" ht="15.6" x14ac:dyDescent="0.25">
      <c r="A142" s="3">
        <v>8</v>
      </c>
      <c r="B142" s="3">
        <v>1968</v>
      </c>
      <c r="C142" s="39">
        <f t="shared" si="12"/>
        <v>25051</v>
      </c>
      <c r="D142" s="12">
        <f t="shared" si="13"/>
        <v>744</v>
      </c>
      <c r="E142" s="3" t="s">
        <v>17</v>
      </c>
      <c r="F142" s="3">
        <v>9</v>
      </c>
      <c r="G142" s="3">
        <v>2030</v>
      </c>
      <c r="H142" s="2">
        <f t="shared" si="14"/>
        <v>47727</v>
      </c>
      <c r="I142" s="3">
        <v>8</v>
      </c>
      <c r="J142" s="3">
        <v>1968</v>
      </c>
      <c r="K142" s="28">
        <f t="shared" si="9"/>
        <v>25051</v>
      </c>
      <c r="L142" s="12">
        <f t="shared" si="17"/>
        <v>676</v>
      </c>
      <c r="M142" s="3" t="s">
        <v>28</v>
      </c>
      <c r="N142" s="4">
        <v>1</v>
      </c>
      <c r="O142" s="3">
        <v>2025</v>
      </c>
      <c r="P142" s="2">
        <f t="shared" si="10"/>
        <v>45658</v>
      </c>
    </row>
    <row r="143" spans="1:16" ht="15.6" x14ac:dyDescent="0.25">
      <c r="A143" s="3">
        <v>9</v>
      </c>
      <c r="B143" s="3">
        <v>1968</v>
      </c>
      <c r="C143" s="39">
        <f t="shared" si="12"/>
        <v>25082</v>
      </c>
      <c r="D143" s="12">
        <f t="shared" si="13"/>
        <v>744</v>
      </c>
      <c r="E143" s="3" t="s">
        <v>17</v>
      </c>
      <c r="F143" s="3">
        <v>10</v>
      </c>
      <c r="G143" s="3">
        <v>2030</v>
      </c>
      <c r="H143" s="2">
        <f t="shared" si="14"/>
        <v>47757</v>
      </c>
      <c r="I143" s="3">
        <v>9</v>
      </c>
      <c r="J143" s="3">
        <v>1968</v>
      </c>
      <c r="K143" s="28">
        <f t="shared" ref="K143:K174" si="18">DATE(J143,I143,1)</f>
        <v>25082</v>
      </c>
      <c r="L143" s="12">
        <f>56*12+8</f>
        <v>680</v>
      </c>
      <c r="M143" s="3" t="s">
        <v>27</v>
      </c>
      <c r="N143" s="3">
        <v>6</v>
      </c>
      <c r="O143" s="3">
        <v>2025</v>
      </c>
      <c r="P143" s="2">
        <f t="shared" ref="P143:P174" si="19">DATE(O143,N143,1)</f>
        <v>45809</v>
      </c>
    </row>
    <row r="144" spans="1:16" ht="15.6" x14ac:dyDescent="0.25">
      <c r="A144" s="3">
        <v>10</v>
      </c>
      <c r="B144" s="3">
        <v>1968</v>
      </c>
      <c r="C144" s="39">
        <f t="shared" si="12"/>
        <v>25112</v>
      </c>
      <c r="D144" s="12">
        <f t="shared" si="13"/>
        <v>744</v>
      </c>
      <c r="E144" s="3" t="s">
        <v>17</v>
      </c>
      <c r="F144" s="3">
        <v>11</v>
      </c>
      <c r="G144" s="3">
        <v>2030</v>
      </c>
      <c r="H144" s="2">
        <f t="shared" si="14"/>
        <v>47788</v>
      </c>
      <c r="I144" s="3">
        <v>10</v>
      </c>
      <c r="J144" s="3">
        <v>1968</v>
      </c>
      <c r="K144" s="28">
        <f t="shared" si="18"/>
        <v>25112</v>
      </c>
      <c r="L144" s="12">
        <f t="shared" ref="L144:L150" si="20">56*12+8</f>
        <v>680</v>
      </c>
      <c r="M144" s="3" t="s">
        <v>27</v>
      </c>
      <c r="N144" s="3">
        <v>7</v>
      </c>
      <c r="O144" s="3">
        <v>2025</v>
      </c>
      <c r="P144" s="2">
        <f t="shared" si="19"/>
        <v>45839</v>
      </c>
    </row>
    <row r="145" spans="1:16" ht="15.6" x14ac:dyDescent="0.25">
      <c r="A145" s="3">
        <v>11</v>
      </c>
      <c r="B145" s="3">
        <v>1968</v>
      </c>
      <c r="C145" s="39">
        <f t="shared" si="12"/>
        <v>25143</v>
      </c>
      <c r="D145" s="12">
        <f t="shared" si="13"/>
        <v>744</v>
      </c>
      <c r="E145" s="3" t="s">
        <v>17</v>
      </c>
      <c r="F145" s="3">
        <v>12</v>
      </c>
      <c r="G145" s="3">
        <v>2030</v>
      </c>
      <c r="H145" s="2">
        <f t="shared" si="14"/>
        <v>47818</v>
      </c>
      <c r="I145" s="3">
        <v>11</v>
      </c>
      <c r="J145" s="3">
        <v>1968</v>
      </c>
      <c r="K145" s="28">
        <f t="shared" si="18"/>
        <v>25143</v>
      </c>
      <c r="L145" s="12">
        <f t="shared" si="20"/>
        <v>680</v>
      </c>
      <c r="M145" s="3" t="s">
        <v>27</v>
      </c>
      <c r="N145" s="3">
        <v>8</v>
      </c>
      <c r="O145" s="3">
        <v>2025</v>
      </c>
      <c r="P145" s="2">
        <f t="shared" si="19"/>
        <v>45870</v>
      </c>
    </row>
    <row r="146" spans="1:16" ht="15.6" x14ac:dyDescent="0.25">
      <c r="A146" s="3">
        <v>12</v>
      </c>
      <c r="B146" s="3">
        <v>1968</v>
      </c>
      <c r="C146" s="39">
        <f t="shared" si="12"/>
        <v>25173</v>
      </c>
      <c r="D146" s="12">
        <f t="shared" si="13"/>
        <v>744</v>
      </c>
      <c r="E146" s="3" t="s">
        <v>17</v>
      </c>
      <c r="F146" s="3">
        <v>1</v>
      </c>
      <c r="G146" s="3">
        <v>2031</v>
      </c>
      <c r="H146" s="2">
        <f t="shared" si="14"/>
        <v>47849</v>
      </c>
      <c r="I146" s="3">
        <v>12</v>
      </c>
      <c r="J146" s="3">
        <v>1968</v>
      </c>
      <c r="K146" s="28">
        <f t="shared" si="18"/>
        <v>25173</v>
      </c>
      <c r="L146" s="12">
        <f t="shared" si="20"/>
        <v>680</v>
      </c>
      <c r="M146" s="3" t="s">
        <v>27</v>
      </c>
      <c r="N146" s="3">
        <v>9</v>
      </c>
      <c r="O146" s="3">
        <v>2025</v>
      </c>
      <c r="P146" s="2">
        <f t="shared" si="19"/>
        <v>45901</v>
      </c>
    </row>
    <row r="147" spans="1:16" ht="15.6" x14ac:dyDescent="0.25">
      <c r="A147" s="3">
        <v>1</v>
      </c>
      <c r="B147" s="3">
        <v>1969</v>
      </c>
      <c r="C147" s="39">
        <f t="shared" si="12"/>
        <v>25204</v>
      </c>
      <c r="D147" s="12">
        <f t="shared" si="13"/>
        <v>744</v>
      </c>
      <c r="E147" s="3" t="s">
        <v>17</v>
      </c>
      <c r="F147" s="3">
        <v>2</v>
      </c>
      <c r="G147" s="3">
        <v>2031</v>
      </c>
      <c r="H147" s="2">
        <f t="shared" si="14"/>
        <v>47880</v>
      </c>
      <c r="I147" s="3">
        <v>1</v>
      </c>
      <c r="J147" s="3">
        <v>1969</v>
      </c>
      <c r="K147" s="28">
        <f t="shared" si="18"/>
        <v>25204</v>
      </c>
      <c r="L147" s="12">
        <f t="shared" si="20"/>
        <v>680</v>
      </c>
      <c r="M147" s="3" t="s">
        <v>27</v>
      </c>
      <c r="N147" s="3">
        <v>10</v>
      </c>
      <c r="O147" s="3">
        <v>2025</v>
      </c>
      <c r="P147" s="2">
        <f t="shared" si="19"/>
        <v>45931</v>
      </c>
    </row>
    <row r="148" spans="1:16" ht="15.6" x14ac:dyDescent="0.25">
      <c r="A148" s="3">
        <v>2</v>
      </c>
      <c r="B148" s="3">
        <v>1969</v>
      </c>
      <c r="C148" s="39">
        <f t="shared" si="12"/>
        <v>25235</v>
      </c>
      <c r="D148" s="12">
        <f t="shared" si="13"/>
        <v>744</v>
      </c>
      <c r="E148" s="3" t="s">
        <v>17</v>
      </c>
      <c r="F148" s="3">
        <v>3</v>
      </c>
      <c r="G148" s="3">
        <v>2031</v>
      </c>
      <c r="H148" s="2">
        <f t="shared" si="14"/>
        <v>47908</v>
      </c>
      <c r="I148" s="3">
        <v>2</v>
      </c>
      <c r="J148" s="3">
        <v>1969</v>
      </c>
      <c r="K148" s="28">
        <f t="shared" si="18"/>
        <v>25235</v>
      </c>
      <c r="L148" s="12">
        <f t="shared" si="20"/>
        <v>680</v>
      </c>
      <c r="M148" s="3" t="s">
        <v>27</v>
      </c>
      <c r="N148" s="3">
        <v>11</v>
      </c>
      <c r="O148" s="3">
        <v>2025</v>
      </c>
      <c r="P148" s="2">
        <f t="shared" si="19"/>
        <v>45962</v>
      </c>
    </row>
    <row r="149" spans="1:16" ht="15.6" x14ac:dyDescent="0.25">
      <c r="A149" s="3">
        <v>3</v>
      </c>
      <c r="B149" s="3">
        <v>1969</v>
      </c>
      <c r="C149" s="39">
        <f t="shared" si="12"/>
        <v>25263</v>
      </c>
      <c r="D149" s="12">
        <f t="shared" si="13"/>
        <v>744</v>
      </c>
      <c r="E149" s="3" t="s">
        <v>17</v>
      </c>
      <c r="F149" s="3">
        <v>4</v>
      </c>
      <c r="G149" s="3">
        <v>2031</v>
      </c>
      <c r="H149" s="2">
        <f t="shared" si="14"/>
        <v>47939</v>
      </c>
      <c r="I149" s="3">
        <v>3</v>
      </c>
      <c r="J149" s="3">
        <v>1969</v>
      </c>
      <c r="K149" s="28">
        <f t="shared" si="18"/>
        <v>25263</v>
      </c>
      <c r="L149" s="12">
        <f t="shared" si="20"/>
        <v>680</v>
      </c>
      <c r="M149" s="3" t="s">
        <v>27</v>
      </c>
      <c r="N149" s="3">
        <v>12</v>
      </c>
      <c r="O149" s="3">
        <v>2025</v>
      </c>
      <c r="P149" s="2">
        <f t="shared" si="19"/>
        <v>45992</v>
      </c>
    </row>
    <row r="150" spans="1:16" ht="15.6" x14ac:dyDescent="0.25">
      <c r="A150" s="3">
        <v>4</v>
      </c>
      <c r="B150" s="3">
        <v>1969</v>
      </c>
      <c r="C150" s="39">
        <f t="shared" si="12"/>
        <v>25294</v>
      </c>
      <c r="D150" s="12">
        <f t="shared" si="13"/>
        <v>744</v>
      </c>
      <c r="E150" s="3" t="s">
        <v>17</v>
      </c>
      <c r="F150" s="3">
        <v>5</v>
      </c>
      <c r="G150" s="3">
        <v>2031</v>
      </c>
      <c r="H150" s="2">
        <f t="shared" si="14"/>
        <v>47969</v>
      </c>
      <c r="I150" s="3">
        <v>4</v>
      </c>
      <c r="J150" s="3">
        <v>1969</v>
      </c>
      <c r="K150" s="28">
        <f t="shared" si="18"/>
        <v>25294</v>
      </c>
      <c r="L150" s="12">
        <f t="shared" si="20"/>
        <v>680</v>
      </c>
      <c r="M150" s="3" t="s">
        <v>27</v>
      </c>
      <c r="N150" s="4">
        <v>1</v>
      </c>
      <c r="O150" s="3">
        <v>2026</v>
      </c>
      <c r="P150" s="2">
        <f t="shared" si="19"/>
        <v>46023</v>
      </c>
    </row>
    <row r="151" spans="1:16" ht="15.6" x14ac:dyDescent="0.25">
      <c r="A151" s="3">
        <v>5</v>
      </c>
      <c r="B151" s="3">
        <v>1969</v>
      </c>
      <c r="C151" s="39">
        <f t="shared" si="12"/>
        <v>25324</v>
      </c>
      <c r="D151" s="12">
        <f t="shared" si="13"/>
        <v>744</v>
      </c>
      <c r="E151" s="3" t="s">
        <v>17</v>
      </c>
      <c r="F151" s="3">
        <v>6</v>
      </c>
      <c r="G151" s="3">
        <v>2031</v>
      </c>
      <c r="H151" s="2">
        <f t="shared" si="14"/>
        <v>48000</v>
      </c>
      <c r="I151" s="3">
        <v>5</v>
      </c>
      <c r="J151" s="3">
        <v>1969</v>
      </c>
      <c r="K151" s="28">
        <f t="shared" si="18"/>
        <v>25324</v>
      </c>
      <c r="L151" s="12">
        <f>57*12</f>
        <v>684</v>
      </c>
      <c r="M151" s="3" t="s">
        <v>26</v>
      </c>
      <c r="N151" s="3">
        <v>6</v>
      </c>
      <c r="O151" s="3">
        <v>2026</v>
      </c>
      <c r="P151" s="2">
        <f t="shared" si="19"/>
        <v>46174</v>
      </c>
    </row>
    <row r="152" spans="1:16" ht="15.6" x14ac:dyDescent="0.25">
      <c r="A152" s="3">
        <v>6</v>
      </c>
      <c r="B152" s="3">
        <v>1969</v>
      </c>
      <c r="C152" s="39">
        <f t="shared" si="12"/>
        <v>25355</v>
      </c>
      <c r="D152" s="12">
        <f t="shared" si="13"/>
        <v>744</v>
      </c>
      <c r="E152" s="3" t="s">
        <v>17</v>
      </c>
      <c r="F152" s="3">
        <v>7</v>
      </c>
      <c r="G152" s="3">
        <v>2031</v>
      </c>
      <c r="H152" s="2">
        <f t="shared" si="14"/>
        <v>48030</v>
      </c>
      <c r="I152" s="3">
        <v>6</v>
      </c>
      <c r="J152" s="3">
        <v>1969</v>
      </c>
      <c r="K152" s="28">
        <f t="shared" si="18"/>
        <v>25355</v>
      </c>
      <c r="L152" s="12">
        <f t="shared" ref="L152:L158" si="21">57*12</f>
        <v>684</v>
      </c>
      <c r="M152" s="3" t="s">
        <v>26</v>
      </c>
      <c r="N152" s="3">
        <v>7</v>
      </c>
      <c r="O152" s="3">
        <v>2026</v>
      </c>
      <c r="P152" s="2">
        <f t="shared" si="19"/>
        <v>46204</v>
      </c>
    </row>
    <row r="153" spans="1:16" ht="15.6" x14ac:dyDescent="0.25">
      <c r="A153" s="3">
        <v>7</v>
      </c>
      <c r="B153" s="3">
        <v>1969</v>
      </c>
      <c r="C153" s="39">
        <f t="shared" si="12"/>
        <v>25385</v>
      </c>
      <c r="D153" s="12">
        <f t="shared" si="13"/>
        <v>744</v>
      </c>
      <c r="E153" s="3" t="s">
        <v>17</v>
      </c>
      <c r="F153" s="3">
        <v>8</v>
      </c>
      <c r="G153" s="3">
        <v>2031</v>
      </c>
      <c r="H153" s="2">
        <f t="shared" si="14"/>
        <v>48061</v>
      </c>
      <c r="I153" s="3">
        <v>7</v>
      </c>
      <c r="J153" s="3">
        <v>1969</v>
      </c>
      <c r="K153" s="28">
        <f t="shared" si="18"/>
        <v>25385</v>
      </c>
      <c r="L153" s="12">
        <f t="shared" si="21"/>
        <v>684</v>
      </c>
      <c r="M153" s="3" t="s">
        <v>26</v>
      </c>
      <c r="N153" s="3">
        <v>8</v>
      </c>
      <c r="O153" s="3">
        <v>2026</v>
      </c>
      <c r="P153" s="2">
        <f t="shared" si="19"/>
        <v>46235</v>
      </c>
    </row>
    <row r="154" spans="1:16" ht="15.6" x14ac:dyDescent="0.25">
      <c r="A154" s="3">
        <v>8</v>
      </c>
      <c r="B154" s="3">
        <v>1969</v>
      </c>
      <c r="C154" s="39">
        <f t="shared" si="12"/>
        <v>25416</v>
      </c>
      <c r="D154" s="12">
        <f t="shared" si="13"/>
        <v>744</v>
      </c>
      <c r="E154" s="3" t="s">
        <v>17</v>
      </c>
      <c r="F154" s="3">
        <v>9</v>
      </c>
      <c r="G154" s="3">
        <v>2031</v>
      </c>
      <c r="H154" s="2">
        <f t="shared" si="14"/>
        <v>48092</v>
      </c>
      <c r="I154" s="3">
        <v>8</v>
      </c>
      <c r="J154" s="3">
        <v>1969</v>
      </c>
      <c r="K154" s="28">
        <f t="shared" si="18"/>
        <v>25416</v>
      </c>
      <c r="L154" s="12">
        <f t="shared" si="21"/>
        <v>684</v>
      </c>
      <c r="M154" s="3" t="s">
        <v>26</v>
      </c>
      <c r="N154" s="3">
        <v>9</v>
      </c>
      <c r="O154" s="3">
        <v>2026</v>
      </c>
      <c r="P154" s="2">
        <f t="shared" si="19"/>
        <v>46266</v>
      </c>
    </row>
    <row r="155" spans="1:16" ht="15.6" x14ac:dyDescent="0.25">
      <c r="A155" s="3">
        <v>9</v>
      </c>
      <c r="B155" s="3">
        <v>1969</v>
      </c>
      <c r="C155" s="39">
        <f t="shared" si="12"/>
        <v>25447</v>
      </c>
      <c r="D155" s="12">
        <f t="shared" si="13"/>
        <v>744</v>
      </c>
      <c r="E155" s="3" t="s">
        <v>17</v>
      </c>
      <c r="F155" s="3">
        <v>10</v>
      </c>
      <c r="G155" s="3">
        <v>2031</v>
      </c>
      <c r="H155" s="2">
        <f t="shared" si="14"/>
        <v>48122</v>
      </c>
      <c r="I155" s="3">
        <v>9</v>
      </c>
      <c r="J155" s="3">
        <v>1969</v>
      </c>
      <c r="K155" s="28">
        <f t="shared" si="18"/>
        <v>25447</v>
      </c>
      <c r="L155" s="12">
        <f t="shared" si="21"/>
        <v>684</v>
      </c>
      <c r="M155" s="3" t="s">
        <v>26</v>
      </c>
      <c r="N155" s="3">
        <v>10</v>
      </c>
      <c r="O155" s="3">
        <v>2026</v>
      </c>
      <c r="P155" s="2">
        <f t="shared" si="19"/>
        <v>46296</v>
      </c>
    </row>
    <row r="156" spans="1:16" ht="15.6" x14ac:dyDescent="0.25">
      <c r="A156" s="3">
        <v>10</v>
      </c>
      <c r="B156" s="3">
        <v>1969</v>
      </c>
      <c r="C156" s="39">
        <f t="shared" si="12"/>
        <v>25477</v>
      </c>
      <c r="D156" s="12">
        <f t="shared" si="13"/>
        <v>744</v>
      </c>
      <c r="E156" s="3" t="s">
        <v>17</v>
      </c>
      <c r="F156" s="3">
        <v>11</v>
      </c>
      <c r="G156" s="3">
        <v>2031</v>
      </c>
      <c r="H156" s="2">
        <f t="shared" si="14"/>
        <v>48153</v>
      </c>
      <c r="I156" s="3">
        <v>10</v>
      </c>
      <c r="J156" s="3">
        <v>1969</v>
      </c>
      <c r="K156" s="28">
        <f t="shared" si="18"/>
        <v>25477</v>
      </c>
      <c r="L156" s="12">
        <f t="shared" si="21"/>
        <v>684</v>
      </c>
      <c r="M156" s="3" t="s">
        <v>26</v>
      </c>
      <c r="N156" s="3">
        <v>11</v>
      </c>
      <c r="O156" s="3">
        <v>2026</v>
      </c>
      <c r="P156" s="2">
        <f t="shared" si="19"/>
        <v>46327</v>
      </c>
    </row>
    <row r="157" spans="1:16" ht="15.6" x14ac:dyDescent="0.25">
      <c r="A157" s="3">
        <v>11</v>
      </c>
      <c r="B157" s="3">
        <v>1969</v>
      </c>
      <c r="C157" s="39">
        <f t="shared" si="12"/>
        <v>25508</v>
      </c>
      <c r="D157" s="12">
        <f t="shared" si="13"/>
        <v>744</v>
      </c>
      <c r="E157" s="3" t="s">
        <v>17</v>
      </c>
      <c r="F157" s="3">
        <v>12</v>
      </c>
      <c r="G157" s="3">
        <v>2031</v>
      </c>
      <c r="H157" s="2">
        <f t="shared" si="14"/>
        <v>48183</v>
      </c>
      <c r="I157" s="3">
        <v>11</v>
      </c>
      <c r="J157" s="3">
        <v>1969</v>
      </c>
      <c r="K157" s="28">
        <f t="shared" si="18"/>
        <v>25508</v>
      </c>
      <c r="L157" s="12">
        <f t="shared" si="21"/>
        <v>684</v>
      </c>
      <c r="M157" s="3" t="s">
        <v>26</v>
      </c>
      <c r="N157" s="3">
        <v>12</v>
      </c>
      <c r="O157" s="3">
        <v>2026</v>
      </c>
      <c r="P157" s="2">
        <f t="shared" si="19"/>
        <v>46357</v>
      </c>
    </row>
    <row r="158" spans="1:16" ht="15.6" x14ac:dyDescent="0.25">
      <c r="A158" s="3">
        <v>12</v>
      </c>
      <c r="B158" s="3">
        <v>1969</v>
      </c>
      <c r="C158" s="39">
        <f t="shared" si="12"/>
        <v>25538</v>
      </c>
      <c r="D158" s="12">
        <f t="shared" si="13"/>
        <v>744</v>
      </c>
      <c r="E158" s="3" t="s">
        <v>17</v>
      </c>
      <c r="F158" s="3">
        <v>1</v>
      </c>
      <c r="G158" s="3">
        <v>2032</v>
      </c>
      <c r="H158" s="2">
        <f t="shared" si="14"/>
        <v>48214</v>
      </c>
      <c r="I158" s="3">
        <v>12</v>
      </c>
      <c r="J158" s="3">
        <v>1969</v>
      </c>
      <c r="K158" s="28">
        <f t="shared" si="18"/>
        <v>25538</v>
      </c>
      <c r="L158" s="12">
        <f t="shared" si="21"/>
        <v>684</v>
      </c>
      <c r="M158" s="3" t="s">
        <v>26</v>
      </c>
      <c r="N158" s="4">
        <v>1</v>
      </c>
      <c r="O158" s="3">
        <v>2027</v>
      </c>
      <c r="P158" s="2">
        <f t="shared" si="19"/>
        <v>46388</v>
      </c>
    </row>
    <row r="159" spans="1:16" ht="15.6" x14ac:dyDescent="0.25">
      <c r="A159" s="3">
        <v>1</v>
      </c>
      <c r="B159" s="3">
        <v>1970</v>
      </c>
      <c r="C159" s="39">
        <f t="shared" si="12"/>
        <v>25569</v>
      </c>
      <c r="D159" s="12">
        <f t="shared" si="13"/>
        <v>744</v>
      </c>
      <c r="E159" s="3" t="s">
        <v>17</v>
      </c>
      <c r="F159" s="3">
        <v>2</v>
      </c>
      <c r="G159" s="3">
        <v>2032</v>
      </c>
      <c r="H159" s="2">
        <f t="shared" si="14"/>
        <v>48245</v>
      </c>
      <c r="I159" s="3">
        <v>1</v>
      </c>
      <c r="J159" s="3">
        <v>1970</v>
      </c>
      <c r="K159" s="28">
        <f t="shared" si="18"/>
        <v>25569</v>
      </c>
      <c r="L159" s="12">
        <f>57*12+4</f>
        <v>688</v>
      </c>
      <c r="M159" s="3" t="s">
        <v>25</v>
      </c>
      <c r="N159" s="3">
        <v>6</v>
      </c>
      <c r="O159" s="3">
        <v>2027</v>
      </c>
      <c r="P159" s="2">
        <f t="shared" si="19"/>
        <v>46539</v>
      </c>
    </row>
    <row r="160" spans="1:16" ht="15.6" x14ac:dyDescent="0.25">
      <c r="A160" s="3">
        <v>2</v>
      </c>
      <c r="B160" s="3">
        <v>1970</v>
      </c>
      <c r="C160" s="39">
        <f t="shared" si="12"/>
        <v>25600</v>
      </c>
      <c r="D160" s="12">
        <f t="shared" si="13"/>
        <v>744</v>
      </c>
      <c r="E160" s="3" t="s">
        <v>17</v>
      </c>
      <c r="F160" s="3">
        <v>3</v>
      </c>
      <c r="G160" s="3">
        <v>2032</v>
      </c>
      <c r="H160" s="2">
        <f t="shared" si="14"/>
        <v>48274</v>
      </c>
      <c r="I160" s="3">
        <v>2</v>
      </c>
      <c r="J160" s="3">
        <v>1970</v>
      </c>
      <c r="K160" s="28">
        <f t="shared" si="18"/>
        <v>25600</v>
      </c>
      <c r="L160" s="12">
        <f t="shared" ref="L160:L166" si="22">57*12+4</f>
        <v>688</v>
      </c>
      <c r="M160" s="3" t="s">
        <v>25</v>
      </c>
      <c r="N160" s="3">
        <v>7</v>
      </c>
      <c r="O160" s="3">
        <v>2027</v>
      </c>
      <c r="P160" s="2">
        <f t="shared" si="19"/>
        <v>46569</v>
      </c>
    </row>
    <row r="161" spans="1:16" ht="15.6" x14ac:dyDescent="0.25">
      <c r="A161" s="3">
        <v>3</v>
      </c>
      <c r="B161" s="3">
        <v>1970</v>
      </c>
      <c r="C161" s="39">
        <f t="shared" si="12"/>
        <v>25628</v>
      </c>
      <c r="D161" s="12">
        <f t="shared" si="13"/>
        <v>744</v>
      </c>
      <c r="E161" s="3" t="s">
        <v>17</v>
      </c>
      <c r="F161" s="3">
        <v>4</v>
      </c>
      <c r="G161" s="3">
        <v>2032</v>
      </c>
      <c r="H161" s="2">
        <f t="shared" si="14"/>
        <v>48305</v>
      </c>
      <c r="I161" s="3">
        <v>3</v>
      </c>
      <c r="J161" s="3">
        <v>1970</v>
      </c>
      <c r="K161" s="28">
        <f t="shared" si="18"/>
        <v>25628</v>
      </c>
      <c r="L161" s="12">
        <f t="shared" si="22"/>
        <v>688</v>
      </c>
      <c r="M161" s="3" t="s">
        <v>25</v>
      </c>
      <c r="N161" s="3">
        <v>8</v>
      </c>
      <c r="O161" s="3">
        <v>2027</v>
      </c>
      <c r="P161" s="2">
        <f t="shared" si="19"/>
        <v>46600</v>
      </c>
    </row>
    <row r="162" spans="1:16" ht="15.6" x14ac:dyDescent="0.25">
      <c r="A162" s="3">
        <v>4</v>
      </c>
      <c r="B162" s="3">
        <v>1970</v>
      </c>
      <c r="C162" s="39">
        <f t="shared" si="12"/>
        <v>25659</v>
      </c>
      <c r="D162" s="12">
        <f t="shared" si="13"/>
        <v>744</v>
      </c>
      <c r="E162" s="3" t="s">
        <v>17</v>
      </c>
      <c r="F162" s="3">
        <v>5</v>
      </c>
      <c r="G162" s="3">
        <v>2032</v>
      </c>
      <c r="H162" s="2">
        <f t="shared" si="14"/>
        <v>48335</v>
      </c>
      <c r="I162" s="3">
        <v>4</v>
      </c>
      <c r="J162" s="3">
        <v>1970</v>
      </c>
      <c r="K162" s="28">
        <f t="shared" si="18"/>
        <v>25659</v>
      </c>
      <c r="L162" s="12">
        <f t="shared" si="22"/>
        <v>688</v>
      </c>
      <c r="M162" s="3" t="s">
        <v>25</v>
      </c>
      <c r="N162" s="3">
        <v>9</v>
      </c>
      <c r="O162" s="3">
        <v>2027</v>
      </c>
      <c r="P162" s="2">
        <f t="shared" si="19"/>
        <v>46631</v>
      </c>
    </row>
    <row r="163" spans="1:16" ht="15.6" x14ac:dyDescent="0.25">
      <c r="A163" s="3">
        <v>5</v>
      </c>
      <c r="B163" s="3">
        <v>1970</v>
      </c>
      <c r="C163" s="39">
        <f t="shared" si="12"/>
        <v>25689</v>
      </c>
      <c r="D163" s="12">
        <f t="shared" si="13"/>
        <v>744</v>
      </c>
      <c r="E163" s="3" t="s">
        <v>17</v>
      </c>
      <c r="F163" s="3">
        <v>6</v>
      </c>
      <c r="G163" s="3">
        <v>2032</v>
      </c>
      <c r="H163" s="2">
        <f t="shared" si="14"/>
        <v>48366</v>
      </c>
      <c r="I163" s="3">
        <v>5</v>
      </c>
      <c r="J163" s="3">
        <v>1970</v>
      </c>
      <c r="K163" s="28">
        <f t="shared" si="18"/>
        <v>25689</v>
      </c>
      <c r="L163" s="12">
        <f t="shared" si="22"/>
        <v>688</v>
      </c>
      <c r="M163" s="3" t="s">
        <v>25</v>
      </c>
      <c r="N163" s="3">
        <v>10</v>
      </c>
      <c r="O163" s="3">
        <v>2027</v>
      </c>
      <c r="P163" s="2">
        <f t="shared" si="19"/>
        <v>46661</v>
      </c>
    </row>
    <row r="164" spans="1:16" ht="15.6" x14ac:dyDescent="0.25">
      <c r="A164" s="3">
        <v>6</v>
      </c>
      <c r="B164" s="3">
        <v>1970</v>
      </c>
      <c r="C164" s="39">
        <f t="shared" si="12"/>
        <v>25720</v>
      </c>
      <c r="D164" s="12">
        <f t="shared" si="13"/>
        <v>744</v>
      </c>
      <c r="E164" s="3" t="s">
        <v>17</v>
      </c>
      <c r="F164" s="3">
        <v>7</v>
      </c>
      <c r="G164" s="3">
        <v>2032</v>
      </c>
      <c r="H164" s="2">
        <f t="shared" si="14"/>
        <v>48396</v>
      </c>
      <c r="I164" s="3">
        <v>6</v>
      </c>
      <c r="J164" s="3">
        <v>1970</v>
      </c>
      <c r="K164" s="28">
        <f t="shared" si="18"/>
        <v>25720</v>
      </c>
      <c r="L164" s="12">
        <f t="shared" si="22"/>
        <v>688</v>
      </c>
      <c r="M164" s="3" t="s">
        <v>25</v>
      </c>
      <c r="N164" s="3">
        <v>11</v>
      </c>
      <c r="O164" s="3">
        <v>2027</v>
      </c>
      <c r="P164" s="2">
        <f t="shared" si="19"/>
        <v>46692</v>
      </c>
    </row>
    <row r="165" spans="1:16" ht="15.6" x14ac:dyDescent="0.25">
      <c r="A165" s="3">
        <v>7</v>
      </c>
      <c r="B165" s="3">
        <v>1970</v>
      </c>
      <c r="C165" s="39">
        <f t="shared" si="12"/>
        <v>25750</v>
      </c>
      <c r="D165" s="12">
        <f t="shared" si="13"/>
        <v>744</v>
      </c>
      <c r="E165" s="3" t="s">
        <v>17</v>
      </c>
      <c r="F165" s="3">
        <v>8</v>
      </c>
      <c r="G165" s="3">
        <v>2032</v>
      </c>
      <c r="H165" s="2">
        <f t="shared" si="14"/>
        <v>48427</v>
      </c>
      <c r="I165" s="3">
        <v>7</v>
      </c>
      <c r="J165" s="3">
        <v>1970</v>
      </c>
      <c r="K165" s="28">
        <f t="shared" si="18"/>
        <v>25750</v>
      </c>
      <c r="L165" s="12">
        <f t="shared" si="22"/>
        <v>688</v>
      </c>
      <c r="M165" s="3" t="s">
        <v>25</v>
      </c>
      <c r="N165" s="3">
        <v>12</v>
      </c>
      <c r="O165" s="3">
        <v>2027</v>
      </c>
      <c r="P165" s="2">
        <f t="shared" si="19"/>
        <v>46722</v>
      </c>
    </row>
    <row r="166" spans="1:16" ht="15.6" x14ac:dyDescent="0.25">
      <c r="A166" s="3">
        <v>8</v>
      </c>
      <c r="B166" s="3">
        <v>1970</v>
      </c>
      <c r="C166" s="39">
        <f t="shared" si="12"/>
        <v>25781</v>
      </c>
      <c r="D166" s="12">
        <f t="shared" si="13"/>
        <v>744</v>
      </c>
      <c r="E166" s="3" t="s">
        <v>17</v>
      </c>
      <c r="F166" s="3">
        <v>9</v>
      </c>
      <c r="G166" s="3">
        <v>2032</v>
      </c>
      <c r="H166" s="2">
        <f t="shared" si="14"/>
        <v>48458</v>
      </c>
      <c r="I166" s="3">
        <v>8</v>
      </c>
      <c r="J166" s="3">
        <v>1970</v>
      </c>
      <c r="K166" s="28">
        <f t="shared" si="18"/>
        <v>25781</v>
      </c>
      <c r="L166" s="12">
        <f t="shared" si="22"/>
        <v>688</v>
      </c>
      <c r="M166" s="3" t="s">
        <v>25</v>
      </c>
      <c r="N166" s="4">
        <v>1</v>
      </c>
      <c r="O166" s="3">
        <v>2028</v>
      </c>
      <c r="P166" s="2">
        <f t="shared" si="19"/>
        <v>46753</v>
      </c>
    </row>
    <row r="167" spans="1:16" ht="15.6" x14ac:dyDescent="0.25">
      <c r="A167" s="3">
        <v>9</v>
      </c>
      <c r="B167" s="3">
        <v>1970</v>
      </c>
      <c r="C167" s="39">
        <f t="shared" si="12"/>
        <v>25812</v>
      </c>
      <c r="D167" s="12">
        <f t="shared" si="13"/>
        <v>744</v>
      </c>
      <c r="E167" s="3" t="s">
        <v>17</v>
      </c>
      <c r="F167" s="3">
        <v>10</v>
      </c>
      <c r="G167" s="3">
        <v>2032</v>
      </c>
      <c r="H167" s="2">
        <f t="shared" si="14"/>
        <v>48488</v>
      </c>
      <c r="I167" s="3">
        <v>9</v>
      </c>
      <c r="J167" s="3">
        <v>1970</v>
      </c>
      <c r="K167" s="28">
        <f t="shared" si="18"/>
        <v>25812</v>
      </c>
      <c r="L167" s="12">
        <f>57*12+8</f>
        <v>692</v>
      </c>
      <c r="M167" s="3" t="s">
        <v>24</v>
      </c>
      <c r="N167" s="3">
        <v>6</v>
      </c>
      <c r="O167" s="3">
        <v>2028</v>
      </c>
      <c r="P167" s="2">
        <f t="shared" si="19"/>
        <v>46905</v>
      </c>
    </row>
    <row r="168" spans="1:16" ht="15.6" x14ac:dyDescent="0.25">
      <c r="A168" s="3">
        <v>10</v>
      </c>
      <c r="B168" s="3">
        <v>1970</v>
      </c>
      <c r="C168" s="39">
        <f t="shared" si="12"/>
        <v>25842</v>
      </c>
      <c r="D168" s="12">
        <f t="shared" si="13"/>
        <v>744</v>
      </c>
      <c r="E168" s="3" t="s">
        <v>17</v>
      </c>
      <c r="F168" s="3">
        <v>11</v>
      </c>
      <c r="G168" s="3">
        <v>2032</v>
      </c>
      <c r="H168" s="2">
        <f t="shared" si="14"/>
        <v>48519</v>
      </c>
      <c r="I168" s="3">
        <v>10</v>
      </c>
      <c r="J168" s="3">
        <v>1970</v>
      </c>
      <c r="K168" s="28">
        <f t="shared" si="18"/>
        <v>25842</v>
      </c>
      <c r="L168" s="12">
        <f t="shared" ref="L168:L174" si="23">57*12+8</f>
        <v>692</v>
      </c>
      <c r="M168" s="3" t="s">
        <v>24</v>
      </c>
      <c r="N168" s="3">
        <v>7</v>
      </c>
      <c r="O168" s="3">
        <v>2028</v>
      </c>
      <c r="P168" s="2">
        <f t="shared" si="19"/>
        <v>46935</v>
      </c>
    </row>
    <row r="169" spans="1:16" ht="15.6" x14ac:dyDescent="0.25">
      <c r="A169" s="3">
        <v>11</v>
      </c>
      <c r="B169" s="3">
        <v>1970</v>
      </c>
      <c r="C169" s="39">
        <f t="shared" si="12"/>
        <v>25873</v>
      </c>
      <c r="D169" s="12">
        <f t="shared" si="13"/>
        <v>744</v>
      </c>
      <c r="E169" s="3" t="s">
        <v>17</v>
      </c>
      <c r="F169" s="3">
        <v>12</v>
      </c>
      <c r="G169" s="3">
        <v>2032</v>
      </c>
      <c r="H169" s="2">
        <f t="shared" si="14"/>
        <v>48549</v>
      </c>
      <c r="I169" s="3">
        <v>11</v>
      </c>
      <c r="J169" s="3">
        <v>1970</v>
      </c>
      <c r="K169" s="28">
        <f t="shared" si="18"/>
        <v>25873</v>
      </c>
      <c r="L169" s="12">
        <f t="shared" si="23"/>
        <v>692</v>
      </c>
      <c r="M169" s="3" t="s">
        <v>24</v>
      </c>
      <c r="N169" s="3">
        <v>8</v>
      </c>
      <c r="O169" s="3">
        <v>2028</v>
      </c>
      <c r="P169" s="2">
        <f t="shared" si="19"/>
        <v>46966</v>
      </c>
    </row>
    <row r="170" spans="1:16" ht="15.6" x14ac:dyDescent="0.25">
      <c r="A170" s="3">
        <v>12</v>
      </c>
      <c r="B170" s="3">
        <v>1970</v>
      </c>
      <c r="C170" s="39">
        <f t="shared" si="12"/>
        <v>25903</v>
      </c>
      <c r="D170" s="12">
        <f t="shared" si="13"/>
        <v>744</v>
      </c>
      <c r="E170" s="3" t="s">
        <v>17</v>
      </c>
      <c r="F170" s="3">
        <v>1</v>
      </c>
      <c r="G170" s="3">
        <v>2033</v>
      </c>
      <c r="H170" s="2">
        <f t="shared" si="14"/>
        <v>48580</v>
      </c>
      <c r="I170" s="3">
        <v>12</v>
      </c>
      <c r="J170" s="3">
        <v>1970</v>
      </c>
      <c r="K170" s="28">
        <f t="shared" si="18"/>
        <v>25903</v>
      </c>
      <c r="L170" s="12">
        <f t="shared" si="23"/>
        <v>692</v>
      </c>
      <c r="M170" s="3" t="s">
        <v>24</v>
      </c>
      <c r="N170" s="3">
        <v>9</v>
      </c>
      <c r="O170" s="3">
        <v>2028</v>
      </c>
      <c r="P170" s="2">
        <f t="shared" si="19"/>
        <v>46997</v>
      </c>
    </row>
    <row r="171" spans="1:16" ht="15.6" x14ac:dyDescent="0.25">
      <c r="A171" s="3">
        <v>1</v>
      </c>
      <c r="B171" s="3">
        <v>1971</v>
      </c>
      <c r="C171" s="39">
        <f t="shared" si="12"/>
        <v>25934</v>
      </c>
      <c r="D171" s="12">
        <f t="shared" si="13"/>
        <v>744</v>
      </c>
      <c r="E171" s="3" t="s">
        <v>17</v>
      </c>
      <c r="F171" s="3">
        <v>2</v>
      </c>
      <c r="G171" s="3">
        <v>2033</v>
      </c>
      <c r="H171" s="2">
        <f t="shared" si="14"/>
        <v>48611</v>
      </c>
      <c r="I171" s="3">
        <v>1</v>
      </c>
      <c r="J171" s="3">
        <v>1971</v>
      </c>
      <c r="K171" s="28">
        <f t="shared" si="18"/>
        <v>25934</v>
      </c>
      <c r="L171" s="12">
        <f t="shared" si="23"/>
        <v>692</v>
      </c>
      <c r="M171" s="3" t="s">
        <v>24</v>
      </c>
      <c r="N171" s="3">
        <v>10</v>
      </c>
      <c r="O171" s="3">
        <v>2028</v>
      </c>
      <c r="P171" s="2">
        <f t="shared" si="19"/>
        <v>47027</v>
      </c>
    </row>
    <row r="172" spans="1:16" ht="15.6" x14ac:dyDescent="0.25">
      <c r="A172" s="3">
        <v>2</v>
      </c>
      <c r="B172" s="3">
        <v>1971</v>
      </c>
      <c r="C172" s="39">
        <f t="shared" si="12"/>
        <v>25965</v>
      </c>
      <c r="D172" s="12">
        <f t="shared" si="13"/>
        <v>744</v>
      </c>
      <c r="E172" s="3" t="s">
        <v>17</v>
      </c>
      <c r="F172" s="3">
        <v>3</v>
      </c>
      <c r="G172" s="3">
        <v>2033</v>
      </c>
      <c r="H172" s="2">
        <f t="shared" si="14"/>
        <v>48639</v>
      </c>
      <c r="I172" s="3">
        <v>2</v>
      </c>
      <c r="J172" s="3">
        <v>1971</v>
      </c>
      <c r="K172" s="28">
        <f t="shared" si="18"/>
        <v>25965</v>
      </c>
      <c r="L172" s="12">
        <f t="shared" si="23"/>
        <v>692</v>
      </c>
      <c r="M172" s="3" t="s">
        <v>24</v>
      </c>
      <c r="N172" s="3">
        <v>11</v>
      </c>
      <c r="O172" s="3">
        <v>2028</v>
      </c>
      <c r="P172" s="2">
        <f t="shared" si="19"/>
        <v>47058</v>
      </c>
    </row>
    <row r="173" spans="1:16" ht="15.6" x14ac:dyDescent="0.25">
      <c r="A173" s="3">
        <v>3</v>
      </c>
      <c r="B173" s="3">
        <v>1971</v>
      </c>
      <c r="C173" s="39">
        <f t="shared" si="12"/>
        <v>25993</v>
      </c>
      <c r="D173" s="12">
        <f t="shared" si="13"/>
        <v>744</v>
      </c>
      <c r="E173" s="3" t="s">
        <v>17</v>
      </c>
      <c r="F173" s="3">
        <v>4</v>
      </c>
      <c r="G173" s="3">
        <v>2033</v>
      </c>
      <c r="H173" s="2">
        <f t="shared" si="14"/>
        <v>48670</v>
      </c>
      <c r="I173" s="3">
        <v>3</v>
      </c>
      <c r="J173" s="3">
        <v>1971</v>
      </c>
      <c r="K173" s="28">
        <f t="shared" si="18"/>
        <v>25993</v>
      </c>
      <c r="L173" s="12">
        <f t="shared" si="23"/>
        <v>692</v>
      </c>
      <c r="M173" s="3" t="s">
        <v>24</v>
      </c>
      <c r="N173" s="3">
        <v>12</v>
      </c>
      <c r="O173" s="3">
        <v>2028</v>
      </c>
      <c r="P173" s="2">
        <f t="shared" si="19"/>
        <v>47088</v>
      </c>
    </row>
    <row r="174" spans="1:16" ht="15.6" x14ac:dyDescent="0.25">
      <c r="A174" s="3">
        <v>4</v>
      </c>
      <c r="B174" s="3">
        <v>1971</v>
      </c>
      <c r="C174" s="39">
        <f t="shared" si="12"/>
        <v>26024</v>
      </c>
      <c r="D174" s="12">
        <f t="shared" si="13"/>
        <v>744</v>
      </c>
      <c r="E174" s="3" t="s">
        <v>17</v>
      </c>
      <c r="F174" s="3">
        <v>5</v>
      </c>
      <c r="G174" s="3">
        <v>2033</v>
      </c>
      <c r="H174" s="2">
        <f t="shared" si="14"/>
        <v>48700</v>
      </c>
      <c r="I174" s="3">
        <v>4</v>
      </c>
      <c r="J174" s="3">
        <v>1971</v>
      </c>
      <c r="K174" s="28">
        <f t="shared" si="18"/>
        <v>26024</v>
      </c>
      <c r="L174" s="12">
        <f t="shared" si="23"/>
        <v>692</v>
      </c>
      <c r="M174" s="3" t="s">
        <v>24</v>
      </c>
      <c r="N174" s="4">
        <v>1</v>
      </c>
      <c r="O174" s="3">
        <v>2029</v>
      </c>
      <c r="P174" s="2">
        <f t="shared" si="19"/>
        <v>47119</v>
      </c>
    </row>
    <row r="175" spans="1:16" ht="15.6" x14ac:dyDescent="0.25">
      <c r="A175" s="3">
        <v>5</v>
      </c>
      <c r="B175" s="3">
        <v>1971</v>
      </c>
      <c r="C175" s="39">
        <f t="shared" si="12"/>
        <v>26054</v>
      </c>
      <c r="D175" s="12">
        <f t="shared" si="13"/>
        <v>744</v>
      </c>
      <c r="E175" s="3" t="s">
        <v>17</v>
      </c>
      <c r="F175" s="3">
        <v>6</v>
      </c>
      <c r="G175" s="3">
        <v>2033</v>
      </c>
      <c r="H175" s="2">
        <f t="shared" si="14"/>
        <v>48731</v>
      </c>
      <c r="I175" s="3">
        <v>5</v>
      </c>
      <c r="J175" s="3">
        <v>1971</v>
      </c>
      <c r="K175" s="28">
        <f t="shared" ref="K175:K206" si="24">DATE(J175,I175,1)</f>
        <v>26054</v>
      </c>
      <c r="L175" s="12">
        <f>58*12</f>
        <v>696</v>
      </c>
      <c r="M175" s="3" t="s">
        <v>23</v>
      </c>
      <c r="N175" s="3">
        <v>6</v>
      </c>
      <c r="O175" s="3">
        <v>2029</v>
      </c>
      <c r="P175" s="2">
        <f t="shared" ref="P175:P206" si="25">DATE(O175,N175,1)</f>
        <v>47270</v>
      </c>
    </row>
    <row r="176" spans="1:16" ht="15.6" x14ac:dyDescent="0.25">
      <c r="A176" s="3">
        <v>6</v>
      </c>
      <c r="B176" s="3">
        <v>1971</v>
      </c>
      <c r="C176" s="39">
        <f t="shared" si="12"/>
        <v>26085</v>
      </c>
      <c r="D176" s="12">
        <f t="shared" si="13"/>
        <v>744</v>
      </c>
      <c r="E176" s="3" t="s">
        <v>17</v>
      </c>
      <c r="F176" s="3">
        <v>7</v>
      </c>
      <c r="G176" s="3">
        <v>2033</v>
      </c>
      <c r="H176" s="2">
        <f t="shared" si="14"/>
        <v>48761</v>
      </c>
      <c r="I176" s="3">
        <v>6</v>
      </c>
      <c r="J176" s="3">
        <v>1971</v>
      </c>
      <c r="K176" s="28">
        <f t="shared" si="24"/>
        <v>26085</v>
      </c>
      <c r="L176" s="12">
        <f t="shared" ref="L176:L182" si="26">58*12</f>
        <v>696</v>
      </c>
      <c r="M176" s="3" t="s">
        <v>23</v>
      </c>
      <c r="N176" s="3">
        <v>7</v>
      </c>
      <c r="O176" s="3">
        <v>2029</v>
      </c>
      <c r="P176" s="2">
        <f t="shared" si="25"/>
        <v>47300</v>
      </c>
    </row>
    <row r="177" spans="1:16" ht="15.6" x14ac:dyDescent="0.25">
      <c r="A177" s="3">
        <v>7</v>
      </c>
      <c r="B177" s="3">
        <v>1971</v>
      </c>
      <c r="C177" s="39">
        <f t="shared" si="12"/>
        <v>26115</v>
      </c>
      <c r="D177" s="12">
        <f t="shared" si="13"/>
        <v>744</v>
      </c>
      <c r="E177" s="3" t="s">
        <v>17</v>
      </c>
      <c r="F177" s="3">
        <v>8</v>
      </c>
      <c r="G177" s="3">
        <v>2033</v>
      </c>
      <c r="H177" s="2">
        <f t="shared" si="14"/>
        <v>48792</v>
      </c>
      <c r="I177" s="3">
        <v>7</v>
      </c>
      <c r="J177" s="3">
        <v>1971</v>
      </c>
      <c r="K177" s="28">
        <f t="shared" si="24"/>
        <v>26115</v>
      </c>
      <c r="L177" s="12">
        <f t="shared" si="26"/>
        <v>696</v>
      </c>
      <c r="M177" s="3" t="s">
        <v>23</v>
      </c>
      <c r="N177" s="3">
        <v>8</v>
      </c>
      <c r="O177" s="3">
        <v>2029</v>
      </c>
      <c r="P177" s="2">
        <f t="shared" si="25"/>
        <v>47331</v>
      </c>
    </row>
    <row r="178" spans="1:16" ht="15.6" x14ac:dyDescent="0.25">
      <c r="A178" s="3">
        <v>8</v>
      </c>
      <c r="B178" s="3">
        <v>1971</v>
      </c>
      <c r="C178" s="39">
        <f t="shared" si="12"/>
        <v>26146</v>
      </c>
      <c r="D178" s="12">
        <f t="shared" si="13"/>
        <v>744</v>
      </c>
      <c r="E178" s="3" t="s">
        <v>17</v>
      </c>
      <c r="F178" s="3">
        <v>9</v>
      </c>
      <c r="G178" s="3">
        <v>2033</v>
      </c>
      <c r="H178" s="2">
        <f t="shared" si="14"/>
        <v>48823</v>
      </c>
      <c r="I178" s="3">
        <v>8</v>
      </c>
      <c r="J178" s="3">
        <v>1971</v>
      </c>
      <c r="K178" s="28">
        <f t="shared" si="24"/>
        <v>26146</v>
      </c>
      <c r="L178" s="12">
        <f t="shared" si="26"/>
        <v>696</v>
      </c>
      <c r="M178" s="3" t="s">
        <v>23</v>
      </c>
      <c r="N178" s="3">
        <v>9</v>
      </c>
      <c r="O178" s="3">
        <v>2029</v>
      </c>
      <c r="P178" s="2">
        <f t="shared" si="25"/>
        <v>47362</v>
      </c>
    </row>
    <row r="179" spans="1:16" ht="15.6" x14ac:dyDescent="0.25">
      <c r="A179" s="3">
        <v>9</v>
      </c>
      <c r="B179" s="3">
        <v>1971</v>
      </c>
      <c r="C179" s="39">
        <f t="shared" ref="C179:C242" si="27">DATE(B179,A179,1)</f>
        <v>26177</v>
      </c>
      <c r="D179" s="12">
        <f t="shared" ref="D179:D242" si="28">62*12</f>
        <v>744</v>
      </c>
      <c r="E179" s="3" t="s">
        <v>17</v>
      </c>
      <c r="F179" s="3">
        <v>10</v>
      </c>
      <c r="G179" s="3">
        <v>2033</v>
      </c>
      <c r="H179" s="2">
        <f t="shared" ref="H179:H242" si="29">DATE(G179,F179,1)</f>
        <v>48853</v>
      </c>
      <c r="I179" s="3">
        <v>9</v>
      </c>
      <c r="J179" s="3">
        <v>1971</v>
      </c>
      <c r="K179" s="28">
        <f t="shared" si="24"/>
        <v>26177</v>
      </c>
      <c r="L179" s="12">
        <f t="shared" si="26"/>
        <v>696</v>
      </c>
      <c r="M179" s="3" t="s">
        <v>23</v>
      </c>
      <c r="N179" s="3">
        <v>10</v>
      </c>
      <c r="O179" s="3">
        <v>2029</v>
      </c>
      <c r="P179" s="2">
        <f t="shared" si="25"/>
        <v>47392</v>
      </c>
    </row>
    <row r="180" spans="1:16" ht="15.6" x14ac:dyDescent="0.25">
      <c r="A180" s="3">
        <v>10</v>
      </c>
      <c r="B180" s="3">
        <v>1971</v>
      </c>
      <c r="C180" s="39">
        <f t="shared" si="27"/>
        <v>26207</v>
      </c>
      <c r="D180" s="12">
        <f t="shared" si="28"/>
        <v>744</v>
      </c>
      <c r="E180" s="3" t="s">
        <v>17</v>
      </c>
      <c r="F180" s="3">
        <v>11</v>
      </c>
      <c r="G180" s="3">
        <v>2033</v>
      </c>
      <c r="H180" s="2">
        <f t="shared" si="29"/>
        <v>48884</v>
      </c>
      <c r="I180" s="3">
        <v>10</v>
      </c>
      <c r="J180" s="3">
        <v>1971</v>
      </c>
      <c r="K180" s="28">
        <f t="shared" si="24"/>
        <v>26207</v>
      </c>
      <c r="L180" s="12">
        <f t="shared" si="26"/>
        <v>696</v>
      </c>
      <c r="M180" s="3" t="s">
        <v>23</v>
      </c>
      <c r="N180" s="3">
        <v>11</v>
      </c>
      <c r="O180" s="3">
        <v>2029</v>
      </c>
      <c r="P180" s="2">
        <f t="shared" si="25"/>
        <v>47423</v>
      </c>
    </row>
    <row r="181" spans="1:16" ht="15.6" x14ac:dyDescent="0.25">
      <c r="A181" s="3">
        <v>11</v>
      </c>
      <c r="B181" s="3">
        <v>1971</v>
      </c>
      <c r="C181" s="39">
        <f t="shared" si="27"/>
        <v>26238</v>
      </c>
      <c r="D181" s="12">
        <f t="shared" si="28"/>
        <v>744</v>
      </c>
      <c r="E181" s="3" t="s">
        <v>17</v>
      </c>
      <c r="F181" s="3">
        <v>12</v>
      </c>
      <c r="G181" s="3">
        <v>2033</v>
      </c>
      <c r="H181" s="2">
        <f t="shared" si="29"/>
        <v>48914</v>
      </c>
      <c r="I181" s="3">
        <v>11</v>
      </c>
      <c r="J181" s="3">
        <v>1971</v>
      </c>
      <c r="K181" s="28">
        <f t="shared" si="24"/>
        <v>26238</v>
      </c>
      <c r="L181" s="12">
        <f t="shared" si="26"/>
        <v>696</v>
      </c>
      <c r="M181" s="3" t="s">
        <v>23</v>
      </c>
      <c r="N181" s="3">
        <v>12</v>
      </c>
      <c r="O181" s="3">
        <v>2029</v>
      </c>
      <c r="P181" s="2">
        <f t="shared" si="25"/>
        <v>47453</v>
      </c>
    </row>
    <row r="182" spans="1:16" ht="15.6" x14ac:dyDescent="0.25">
      <c r="A182" s="3">
        <v>12</v>
      </c>
      <c r="B182" s="3">
        <v>1971</v>
      </c>
      <c r="C182" s="39">
        <f t="shared" si="27"/>
        <v>26268</v>
      </c>
      <c r="D182" s="12">
        <f t="shared" si="28"/>
        <v>744</v>
      </c>
      <c r="E182" s="3" t="s">
        <v>17</v>
      </c>
      <c r="F182" s="3">
        <v>1</v>
      </c>
      <c r="G182" s="3">
        <v>2034</v>
      </c>
      <c r="H182" s="2">
        <f t="shared" si="29"/>
        <v>48945</v>
      </c>
      <c r="I182" s="3">
        <v>12</v>
      </c>
      <c r="J182" s="3">
        <v>1971</v>
      </c>
      <c r="K182" s="28">
        <f t="shared" si="24"/>
        <v>26268</v>
      </c>
      <c r="L182" s="12">
        <f t="shared" si="26"/>
        <v>696</v>
      </c>
      <c r="M182" s="3" t="s">
        <v>23</v>
      </c>
      <c r="N182" s="4">
        <v>1</v>
      </c>
      <c r="O182" s="3">
        <v>2030</v>
      </c>
      <c r="P182" s="2">
        <f t="shared" si="25"/>
        <v>47484</v>
      </c>
    </row>
    <row r="183" spans="1:16" ht="15.6" x14ac:dyDescent="0.25">
      <c r="A183" s="3">
        <v>1</v>
      </c>
      <c r="B183" s="3">
        <v>1972</v>
      </c>
      <c r="C183" s="39">
        <f t="shared" si="27"/>
        <v>26299</v>
      </c>
      <c r="D183" s="12">
        <f t="shared" si="28"/>
        <v>744</v>
      </c>
      <c r="E183" s="3" t="s">
        <v>17</v>
      </c>
      <c r="F183" s="3">
        <v>2</v>
      </c>
      <c r="G183" s="3">
        <v>2034</v>
      </c>
      <c r="H183" s="2">
        <f t="shared" si="29"/>
        <v>48976</v>
      </c>
      <c r="I183" s="3">
        <v>1</v>
      </c>
      <c r="J183" s="3">
        <v>1972</v>
      </c>
      <c r="K183" s="28">
        <f t="shared" si="24"/>
        <v>26299</v>
      </c>
      <c r="L183" s="12">
        <f>58*12+4</f>
        <v>700</v>
      </c>
      <c r="M183" s="3" t="s">
        <v>22</v>
      </c>
      <c r="N183" s="3">
        <v>6</v>
      </c>
      <c r="O183" s="3">
        <v>2030</v>
      </c>
      <c r="P183" s="2">
        <f t="shared" si="25"/>
        <v>47635</v>
      </c>
    </row>
    <row r="184" spans="1:16" ht="15.6" x14ac:dyDescent="0.25">
      <c r="A184" s="3">
        <v>2</v>
      </c>
      <c r="B184" s="3">
        <v>1972</v>
      </c>
      <c r="C184" s="39">
        <f t="shared" si="27"/>
        <v>26330</v>
      </c>
      <c r="D184" s="12">
        <f t="shared" si="28"/>
        <v>744</v>
      </c>
      <c r="E184" s="3" t="s">
        <v>17</v>
      </c>
      <c r="F184" s="3">
        <v>3</v>
      </c>
      <c r="G184" s="3">
        <v>2034</v>
      </c>
      <c r="H184" s="2">
        <f t="shared" si="29"/>
        <v>49004</v>
      </c>
      <c r="I184" s="3">
        <v>2</v>
      </c>
      <c r="J184" s="3">
        <v>1972</v>
      </c>
      <c r="K184" s="28">
        <f t="shared" si="24"/>
        <v>26330</v>
      </c>
      <c r="L184" s="12">
        <f t="shared" ref="L184:L190" si="30">58*12+4</f>
        <v>700</v>
      </c>
      <c r="M184" s="3" t="s">
        <v>22</v>
      </c>
      <c r="N184" s="3">
        <v>7</v>
      </c>
      <c r="O184" s="3">
        <v>2030</v>
      </c>
      <c r="P184" s="2">
        <f t="shared" si="25"/>
        <v>47665</v>
      </c>
    </row>
    <row r="185" spans="1:16" ht="15.6" x14ac:dyDescent="0.25">
      <c r="A185" s="3">
        <v>3</v>
      </c>
      <c r="B185" s="3">
        <v>1972</v>
      </c>
      <c r="C185" s="39">
        <f t="shared" si="27"/>
        <v>26359</v>
      </c>
      <c r="D185" s="12">
        <f t="shared" si="28"/>
        <v>744</v>
      </c>
      <c r="E185" s="3" t="s">
        <v>17</v>
      </c>
      <c r="F185" s="3">
        <v>4</v>
      </c>
      <c r="G185" s="3">
        <v>2034</v>
      </c>
      <c r="H185" s="2">
        <f t="shared" si="29"/>
        <v>49035</v>
      </c>
      <c r="I185" s="3">
        <v>3</v>
      </c>
      <c r="J185" s="3">
        <v>1972</v>
      </c>
      <c r="K185" s="28">
        <f t="shared" si="24"/>
        <v>26359</v>
      </c>
      <c r="L185" s="12">
        <f t="shared" si="30"/>
        <v>700</v>
      </c>
      <c r="M185" s="3" t="s">
        <v>22</v>
      </c>
      <c r="N185" s="3">
        <v>8</v>
      </c>
      <c r="O185" s="3">
        <v>2030</v>
      </c>
      <c r="P185" s="2">
        <f t="shared" si="25"/>
        <v>47696</v>
      </c>
    </row>
    <row r="186" spans="1:16" ht="15.6" x14ac:dyDescent="0.25">
      <c r="A186" s="3">
        <v>4</v>
      </c>
      <c r="B186" s="3">
        <v>1972</v>
      </c>
      <c r="C186" s="39">
        <f t="shared" si="27"/>
        <v>26390</v>
      </c>
      <c r="D186" s="12">
        <f t="shared" si="28"/>
        <v>744</v>
      </c>
      <c r="E186" s="3" t="s">
        <v>17</v>
      </c>
      <c r="F186" s="3">
        <v>5</v>
      </c>
      <c r="G186" s="3">
        <v>2034</v>
      </c>
      <c r="H186" s="2">
        <f t="shared" si="29"/>
        <v>49065</v>
      </c>
      <c r="I186" s="3">
        <v>4</v>
      </c>
      <c r="J186" s="3">
        <v>1972</v>
      </c>
      <c r="K186" s="28">
        <f t="shared" si="24"/>
        <v>26390</v>
      </c>
      <c r="L186" s="12">
        <f t="shared" si="30"/>
        <v>700</v>
      </c>
      <c r="M186" s="3" t="s">
        <v>22</v>
      </c>
      <c r="N186" s="3">
        <v>9</v>
      </c>
      <c r="O186" s="3">
        <v>2030</v>
      </c>
      <c r="P186" s="2">
        <f t="shared" si="25"/>
        <v>47727</v>
      </c>
    </row>
    <row r="187" spans="1:16" ht="15.6" x14ac:dyDescent="0.25">
      <c r="A187" s="3">
        <v>5</v>
      </c>
      <c r="B187" s="3">
        <v>1972</v>
      </c>
      <c r="C187" s="39">
        <f t="shared" si="27"/>
        <v>26420</v>
      </c>
      <c r="D187" s="12">
        <f t="shared" si="28"/>
        <v>744</v>
      </c>
      <c r="E187" s="3" t="s">
        <v>17</v>
      </c>
      <c r="F187" s="3">
        <v>6</v>
      </c>
      <c r="G187" s="3">
        <v>2034</v>
      </c>
      <c r="H187" s="2">
        <f t="shared" si="29"/>
        <v>49096</v>
      </c>
      <c r="I187" s="3">
        <v>5</v>
      </c>
      <c r="J187" s="3">
        <v>1972</v>
      </c>
      <c r="K187" s="28">
        <f t="shared" si="24"/>
        <v>26420</v>
      </c>
      <c r="L187" s="12">
        <f t="shared" si="30"/>
        <v>700</v>
      </c>
      <c r="M187" s="3" t="s">
        <v>22</v>
      </c>
      <c r="N187" s="3">
        <v>10</v>
      </c>
      <c r="O187" s="3">
        <v>2030</v>
      </c>
      <c r="P187" s="2">
        <f t="shared" si="25"/>
        <v>47757</v>
      </c>
    </row>
    <row r="188" spans="1:16" ht="15.6" x14ac:dyDescent="0.25">
      <c r="A188" s="3">
        <v>6</v>
      </c>
      <c r="B188" s="3">
        <v>1972</v>
      </c>
      <c r="C188" s="39">
        <f t="shared" si="27"/>
        <v>26451</v>
      </c>
      <c r="D188" s="12">
        <f t="shared" si="28"/>
        <v>744</v>
      </c>
      <c r="E188" s="3" t="s">
        <v>17</v>
      </c>
      <c r="F188" s="3">
        <v>7</v>
      </c>
      <c r="G188" s="3">
        <v>2034</v>
      </c>
      <c r="H188" s="2">
        <f t="shared" si="29"/>
        <v>49126</v>
      </c>
      <c r="I188" s="3">
        <v>6</v>
      </c>
      <c r="J188" s="3">
        <v>1972</v>
      </c>
      <c r="K188" s="28">
        <f t="shared" si="24"/>
        <v>26451</v>
      </c>
      <c r="L188" s="12">
        <f t="shared" si="30"/>
        <v>700</v>
      </c>
      <c r="M188" s="3" t="s">
        <v>22</v>
      </c>
      <c r="N188" s="3">
        <v>11</v>
      </c>
      <c r="O188" s="3">
        <v>2030</v>
      </c>
      <c r="P188" s="2">
        <f t="shared" si="25"/>
        <v>47788</v>
      </c>
    </row>
    <row r="189" spans="1:16" ht="15.6" x14ac:dyDescent="0.25">
      <c r="A189" s="3">
        <v>7</v>
      </c>
      <c r="B189" s="3">
        <v>1972</v>
      </c>
      <c r="C189" s="39">
        <f t="shared" si="27"/>
        <v>26481</v>
      </c>
      <c r="D189" s="12">
        <f t="shared" si="28"/>
        <v>744</v>
      </c>
      <c r="E189" s="3" t="s">
        <v>17</v>
      </c>
      <c r="F189" s="3">
        <v>8</v>
      </c>
      <c r="G189" s="3">
        <v>2034</v>
      </c>
      <c r="H189" s="2">
        <f t="shared" si="29"/>
        <v>49157</v>
      </c>
      <c r="I189" s="3">
        <v>7</v>
      </c>
      <c r="J189" s="3">
        <v>1972</v>
      </c>
      <c r="K189" s="28">
        <f t="shared" si="24"/>
        <v>26481</v>
      </c>
      <c r="L189" s="12">
        <f t="shared" si="30"/>
        <v>700</v>
      </c>
      <c r="M189" s="3" t="s">
        <v>22</v>
      </c>
      <c r="N189" s="3">
        <v>12</v>
      </c>
      <c r="O189" s="3">
        <v>2030</v>
      </c>
      <c r="P189" s="2">
        <f t="shared" si="25"/>
        <v>47818</v>
      </c>
    </row>
    <row r="190" spans="1:16" ht="15.6" x14ac:dyDescent="0.25">
      <c r="A190" s="3">
        <v>8</v>
      </c>
      <c r="B190" s="3">
        <v>1972</v>
      </c>
      <c r="C190" s="39">
        <f t="shared" si="27"/>
        <v>26512</v>
      </c>
      <c r="D190" s="12">
        <f t="shared" si="28"/>
        <v>744</v>
      </c>
      <c r="E190" s="3" t="s">
        <v>17</v>
      </c>
      <c r="F190" s="3">
        <v>9</v>
      </c>
      <c r="G190" s="3">
        <v>2034</v>
      </c>
      <c r="H190" s="2">
        <f t="shared" si="29"/>
        <v>49188</v>
      </c>
      <c r="I190" s="3">
        <v>8</v>
      </c>
      <c r="J190" s="3">
        <v>1972</v>
      </c>
      <c r="K190" s="28">
        <f t="shared" si="24"/>
        <v>26512</v>
      </c>
      <c r="L190" s="12">
        <f t="shared" si="30"/>
        <v>700</v>
      </c>
      <c r="M190" s="3" t="s">
        <v>22</v>
      </c>
      <c r="N190" s="4">
        <v>1</v>
      </c>
      <c r="O190" s="3">
        <v>2031</v>
      </c>
      <c r="P190" s="2">
        <f t="shared" si="25"/>
        <v>47849</v>
      </c>
    </row>
    <row r="191" spans="1:16" ht="15.6" x14ac:dyDescent="0.25">
      <c r="A191" s="3">
        <v>9</v>
      </c>
      <c r="B191" s="3">
        <v>1972</v>
      </c>
      <c r="C191" s="39">
        <f t="shared" si="27"/>
        <v>26543</v>
      </c>
      <c r="D191" s="12">
        <f t="shared" si="28"/>
        <v>744</v>
      </c>
      <c r="E191" s="3" t="s">
        <v>17</v>
      </c>
      <c r="F191" s="3">
        <v>10</v>
      </c>
      <c r="G191" s="3">
        <v>2034</v>
      </c>
      <c r="H191" s="2">
        <f t="shared" si="29"/>
        <v>49218</v>
      </c>
      <c r="I191" s="3">
        <v>9</v>
      </c>
      <c r="J191" s="3">
        <v>1972</v>
      </c>
      <c r="K191" s="28">
        <f t="shared" si="24"/>
        <v>26543</v>
      </c>
      <c r="L191" s="12">
        <f>58*12+8</f>
        <v>704</v>
      </c>
      <c r="M191" s="3" t="s">
        <v>21</v>
      </c>
      <c r="N191" s="3">
        <v>6</v>
      </c>
      <c r="O191" s="3">
        <v>2031</v>
      </c>
      <c r="P191" s="2">
        <f t="shared" si="25"/>
        <v>48000</v>
      </c>
    </row>
    <row r="192" spans="1:16" ht="15.6" x14ac:dyDescent="0.25">
      <c r="A192" s="3">
        <v>10</v>
      </c>
      <c r="B192" s="3">
        <v>1972</v>
      </c>
      <c r="C192" s="39">
        <f t="shared" si="27"/>
        <v>26573</v>
      </c>
      <c r="D192" s="12">
        <f t="shared" si="28"/>
        <v>744</v>
      </c>
      <c r="E192" s="3" t="s">
        <v>17</v>
      </c>
      <c r="F192" s="3">
        <v>11</v>
      </c>
      <c r="G192" s="3">
        <v>2034</v>
      </c>
      <c r="H192" s="2">
        <f t="shared" si="29"/>
        <v>49249</v>
      </c>
      <c r="I192" s="3">
        <v>10</v>
      </c>
      <c r="J192" s="3">
        <v>1972</v>
      </c>
      <c r="K192" s="28">
        <f t="shared" si="24"/>
        <v>26573</v>
      </c>
      <c r="L192" s="12">
        <f t="shared" ref="L192:L198" si="31">58*12+8</f>
        <v>704</v>
      </c>
      <c r="M192" s="3" t="s">
        <v>21</v>
      </c>
      <c r="N192" s="3">
        <v>7</v>
      </c>
      <c r="O192" s="3">
        <v>2031</v>
      </c>
      <c r="P192" s="2">
        <f t="shared" si="25"/>
        <v>48030</v>
      </c>
    </row>
    <row r="193" spans="1:16" ht="15.6" x14ac:dyDescent="0.25">
      <c r="A193" s="3">
        <v>11</v>
      </c>
      <c r="B193" s="3">
        <v>1972</v>
      </c>
      <c r="C193" s="39">
        <f t="shared" si="27"/>
        <v>26604</v>
      </c>
      <c r="D193" s="12">
        <f t="shared" si="28"/>
        <v>744</v>
      </c>
      <c r="E193" s="3" t="s">
        <v>17</v>
      </c>
      <c r="F193" s="3">
        <v>12</v>
      </c>
      <c r="G193" s="3">
        <v>2034</v>
      </c>
      <c r="H193" s="2">
        <f t="shared" si="29"/>
        <v>49279</v>
      </c>
      <c r="I193" s="3">
        <v>11</v>
      </c>
      <c r="J193" s="3">
        <v>1972</v>
      </c>
      <c r="K193" s="28">
        <f t="shared" si="24"/>
        <v>26604</v>
      </c>
      <c r="L193" s="12">
        <f t="shared" si="31"/>
        <v>704</v>
      </c>
      <c r="M193" s="3" t="s">
        <v>21</v>
      </c>
      <c r="N193" s="3">
        <v>8</v>
      </c>
      <c r="O193" s="3">
        <v>2031</v>
      </c>
      <c r="P193" s="2">
        <f t="shared" si="25"/>
        <v>48061</v>
      </c>
    </row>
    <row r="194" spans="1:16" ht="15.6" x14ac:dyDescent="0.25">
      <c r="A194" s="3">
        <v>12</v>
      </c>
      <c r="B194" s="3">
        <v>1972</v>
      </c>
      <c r="C194" s="39">
        <f t="shared" si="27"/>
        <v>26634</v>
      </c>
      <c r="D194" s="12">
        <f t="shared" si="28"/>
        <v>744</v>
      </c>
      <c r="E194" s="3" t="s">
        <v>17</v>
      </c>
      <c r="F194" s="3">
        <v>1</v>
      </c>
      <c r="G194" s="3">
        <v>2035</v>
      </c>
      <c r="H194" s="2">
        <f t="shared" si="29"/>
        <v>49310</v>
      </c>
      <c r="I194" s="3">
        <v>12</v>
      </c>
      <c r="J194" s="3">
        <v>1972</v>
      </c>
      <c r="K194" s="28">
        <f t="shared" si="24"/>
        <v>26634</v>
      </c>
      <c r="L194" s="12">
        <f t="shared" si="31"/>
        <v>704</v>
      </c>
      <c r="M194" s="3" t="s">
        <v>21</v>
      </c>
      <c r="N194" s="3">
        <v>9</v>
      </c>
      <c r="O194" s="3">
        <v>2031</v>
      </c>
      <c r="P194" s="2">
        <f t="shared" si="25"/>
        <v>48092</v>
      </c>
    </row>
    <row r="195" spans="1:16" ht="15.6" x14ac:dyDescent="0.25">
      <c r="A195" s="3">
        <v>1</v>
      </c>
      <c r="B195" s="3">
        <v>1973</v>
      </c>
      <c r="C195" s="39">
        <f t="shared" si="27"/>
        <v>26665</v>
      </c>
      <c r="D195" s="12">
        <f t="shared" si="28"/>
        <v>744</v>
      </c>
      <c r="E195" s="3" t="s">
        <v>17</v>
      </c>
      <c r="F195" s="3">
        <v>2</v>
      </c>
      <c r="G195" s="3">
        <v>2035</v>
      </c>
      <c r="H195" s="2">
        <f t="shared" si="29"/>
        <v>49341</v>
      </c>
      <c r="I195" s="3">
        <v>1</v>
      </c>
      <c r="J195" s="3">
        <v>1973</v>
      </c>
      <c r="K195" s="28">
        <f t="shared" si="24"/>
        <v>26665</v>
      </c>
      <c r="L195" s="12">
        <f t="shared" si="31"/>
        <v>704</v>
      </c>
      <c r="M195" s="3" t="s">
        <v>21</v>
      </c>
      <c r="N195" s="3">
        <v>10</v>
      </c>
      <c r="O195" s="3">
        <v>2031</v>
      </c>
      <c r="P195" s="2">
        <f t="shared" si="25"/>
        <v>48122</v>
      </c>
    </row>
    <row r="196" spans="1:16" ht="15.6" x14ac:dyDescent="0.25">
      <c r="A196" s="3">
        <v>2</v>
      </c>
      <c r="B196" s="3">
        <v>1973</v>
      </c>
      <c r="C196" s="39">
        <f t="shared" si="27"/>
        <v>26696</v>
      </c>
      <c r="D196" s="12">
        <f t="shared" si="28"/>
        <v>744</v>
      </c>
      <c r="E196" s="3" t="s">
        <v>17</v>
      </c>
      <c r="F196" s="3">
        <v>3</v>
      </c>
      <c r="G196" s="3">
        <v>2035</v>
      </c>
      <c r="H196" s="2">
        <f t="shared" si="29"/>
        <v>49369</v>
      </c>
      <c r="I196" s="3">
        <v>2</v>
      </c>
      <c r="J196" s="3">
        <v>1973</v>
      </c>
      <c r="K196" s="28">
        <f t="shared" si="24"/>
        <v>26696</v>
      </c>
      <c r="L196" s="12">
        <f t="shared" si="31"/>
        <v>704</v>
      </c>
      <c r="M196" s="3" t="s">
        <v>21</v>
      </c>
      <c r="N196" s="3">
        <v>11</v>
      </c>
      <c r="O196" s="3">
        <v>2031</v>
      </c>
      <c r="P196" s="2">
        <f t="shared" si="25"/>
        <v>48153</v>
      </c>
    </row>
    <row r="197" spans="1:16" ht="15.6" x14ac:dyDescent="0.25">
      <c r="A197" s="3">
        <v>3</v>
      </c>
      <c r="B197" s="3">
        <v>1973</v>
      </c>
      <c r="C197" s="39">
        <f t="shared" si="27"/>
        <v>26724</v>
      </c>
      <c r="D197" s="12">
        <f t="shared" si="28"/>
        <v>744</v>
      </c>
      <c r="E197" s="3" t="s">
        <v>17</v>
      </c>
      <c r="F197" s="3">
        <v>4</v>
      </c>
      <c r="G197" s="3">
        <v>2035</v>
      </c>
      <c r="H197" s="2">
        <f t="shared" si="29"/>
        <v>49400</v>
      </c>
      <c r="I197" s="3">
        <v>3</v>
      </c>
      <c r="J197" s="3">
        <v>1973</v>
      </c>
      <c r="K197" s="28">
        <f t="shared" si="24"/>
        <v>26724</v>
      </c>
      <c r="L197" s="12">
        <f t="shared" si="31"/>
        <v>704</v>
      </c>
      <c r="M197" s="3" t="s">
        <v>21</v>
      </c>
      <c r="N197" s="3">
        <v>12</v>
      </c>
      <c r="O197" s="3">
        <v>2031</v>
      </c>
      <c r="P197" s="2">
        <f t="shared" si="25"/>
        <v>48183</v>
      </c>
    </row>
    <row r="198" spans="1:16" ht="15.6" x14ac:dyDescent="0.25">
      <c r="A198" s="3">
        <v>4</v>
      </c>
      <c r="B198" s="3">
        <v>1973</v>
      </c>
      <c r="C198" s="39">
        <f t="shared" si="27"/>
        <v>26755</v>
      </c>
      <c r="D198" s="12">
        <f t="shared" si="28"/>
        <v>744</v>
      </c>
      <c r="E198" s="3" t="s">
        <v>17</v>
      </c>
      <c r="F198" s="3">
        <v>5</v>
      </c>
      <c r="G198" s="3">
        <v>2035</v>
      </c>
      <c r="H198" s="2">
        <f t="shared" si="29"/>
        <v>49430</v>
      </c>
      <c r="I198" s="3">
        <v>4</v>
      </c>
      <c r="J198" s="3">
        <v>1973</v>
      </c>
      <c r="K198" s="28">
        <f t="shared" si="24"/>
        <v>26755</v>
      </c>
      <c r="L198" s="12">
        <f t="shared" si="31"/>
        <v>704</v>
      </c>
      <c r="M198" s="3" t="s">
        <v>21</v>
      </c>
      <c r="N198" s="4">
        <v>1</v>
      </c>
      <c r="O198" s="3">
        <v>2032</v>
      </c>
      <c r="P198" s="2">
        <f t="shared" si="25"/>
        <v>48214</v>
      </c>
    </row>
    <row r="199" spans="1:16" ht="15.6" x14ac:dyDescent="0.25">
      <c r="A199" s="3">
        <v>5</v>
      </c>
      <c r="B199" s="3">
        <v>1973</v>
      </c>
      <c r="C199" s="39">
        <f t="shared" si="27"/>
        <v>26785</v>
      </c>
      <c r="D199" s="12">
        <f t="shared" si="28"/>
        <v>744</v>
      </c>
      <c r="E199" s="3" t="s">
        <v>17</v>
      </c>
      <c r="F199" s="3">
        <v>6</v>
      </c>
      <c r="G199" s="3">
        <v>2035</v>
      </c>
      <c r="H199" s="2">
        <f t="shared" si="29"/>
        <v>49461</v>
      </c>
      <c r="I199" s="3">
        <v>5</v>
      </c>
      <c r="J199" s="3">
        <v>1973</v>
      </c>
      <c r="K199" s="28">
        <f t="shared" si="24"/>
        <v>26785</v>
      </c>
      <c r="L199" s="12">
        <f>59*12</f>
        <v>708</v>
      </c>
      <c r="M199" s="3" t="s">
        <v>20</v>
      </c>
      <c r="N199" s="3">
        <v>6</v>
      </c>
      <c r="O199" s="3">
        <v>2032</v>
      </c>
      <c r="P199" s="2">
        <f t="shared" si="25"/>
        <v>48366</v>
      </c>
    </row>
    <row r="200" spans="1:16" ht="15.6" x14ac:dyDescent="0.25">
      <c r="A200" s="3">
        <v>6</v>
      </c>
      <c r="B200" s="3">
        <v>1973</v>
      </c>
      <c r="C200" s="39">
        <f t="shared" si="27"/>
        <v>26816</v>
      </c>
      <c r="D200" s="12">
        <f t="shared" si="28"/>
        <v>744</v>
      </c>
      <c r="E200" s="3" t="s">
        <v>17</v>
      </c>
      <c r="F200" s="3">
        <v>7</v>
      </c>
      <c r="G200" s="3">
        <v>2035</v>
      </c>
      <c r="H200" s="2">
        <f t="shared" si="29"/>
        <v>49491</v>
      </c>
      <c r="I200" s="3">
        <v>6</v>
      </c>
      <c r="J200" s="3">
        <v>1973</v>
      </c>
      <c r="K200" s="28">
        <f t="shared" si="24"/>
        <v>26816</v>
      </c>
      <c r="L200" s="12">
        <f t="shared" ref="L200:L206" si="32">59*12</f>
        <v>708</v>
      </c>
      <c r="M200" s="3" t="s">
        <v>20</v>
      </c>
      <c r="N200" s="3">
        <v>7</v>
      </c>
      <c r="O200" s="3">
        <v>2032</v>
      </c>
      <c r="P200" s="2">
        <f t="shared" si="25"/>
        <v>48396</v>
      </c>
    </row>
    <row r="201" spans="1:16" ht="15.6" x14ac:dyDescent="0.25">
      <c r="A201" s="3">
        <v>7</v>
      </c>
      <c r="B201" s="3">
        <v>1973</v>
      </c>
      <c r="C201" s="39">
        <f t="shared" si="27"/>
        <v>26846</v>
      </c>
      <c r="D201" s="12">
        <f t="shared" si="28"/>
        <v>744</v>
      </c>
      <c r="E201" s="3" t="s">
        <v>17</v>
      </c>
      <c r="F201" s="3">
        <v>8</v>
      </c>
      <c r="G201" s="3">
        <v>2035</v>
      </c>
      <c r="H201" s="2">
        <f t="shared" si="29"/>
        <v>49522</v>
      </c>
      <c r="I201" s="3">
        <v>7</v>
      </c>
      <c r="J201" s="3">
        <v>1973</v>
      </c>
      <c r="K201" s="28">
        <f t="shared" si="24"/>
        <v>26846</v>
      </c>
      <c r="L201" s="12">
        <f t="shared" si="32"/>
        <v>708</v>
      </c>
      <c r="M201" s="3" t="s">
        <v>20</v>
      </c>
      <c r="N201" s="3">
        <v>8</v>
      </c>
      <c r="O201" s="3">
        <v>2032</v>
      </c>
      <c r="P201" s="2">
        <f t="shared" si="25"/>
        <v>48427</v>
      </c>
    </row>
    <row r="202" spans="1:16" ht="15.6" x14ac:dyDescent="0.25">
      <c r="A202" s="3">
        <v>8</v>
      </c>
      <c r="B202" s="3">
        <v>1973</v>
      </c>
      <c r="C202" s="39">
        <f t="shared" si="27"/>
        <v>26877</v>
      </c>
      <c r="D202" s="12">
        <f t="shared" si="28"/>
        <v>744</v>
      </c>
      <c r="E202" s="3" t="s">
        <v>17</v>
      </c>
      <c r="F202" s="3">
        <v>9</v>
      </c>
      <c r="G202" s="3">
        <v>2035</v>
      </c>
      <c r="H202" s="2">
        <f t="shared" si="29"/>
        <v>49553</v>
      </c>
      <c r="I202" s="3">
        <v>8</v>
      </c>
      <c r="J202" s="3">
        <v>1973</v>
      </c>
      <c r="K202" s="28">
        <f t="shared" si="24"/>
        <v>26877</v>
      </c>
      <c r="L202" s="12">
        <f t="shared" si="32"/>
        <v>708</v>
      </c>
      <c r="M202" s="3" t="s">
        <v>20</v>
      </c>
      <c r="N202" s="3">
        <v>9</v>
      </c>
      <c r="O202" s="3">
        <v>2032</v>
      </c>
      <c r="P202" s="2">
        <f t="shared" si="25"/>
        <v>48458</v>
      </c>
    </row>
    <row r="203" spans="1:16" ht="15.6" x14ac:dyDescent="0.25">
      <c r="A203" s="3">
        <v>9</v>
      </c>
      <c r="B203" s="3">
        <v>1973</v>
      </c>
      <c r="C203" s="39">
        <f t="shared" si="27"/>
        <v>26908</v>
      </c>
      <c r="D203" s="12">
        <f t="shared" si="28"/>
        <v>744</v>
      </c>
      <c r="E203" s="3" t="s">
        <v>17</v>
      </c>
      <c r="F203" s="3">
        <v>10</v>
      </c>
      <c r="G203" s="3">
        <v>2035</v>
      </c>
      <c r="H203" s="2">
        <f t="shared" si="29"/>
        <v>49583</v>
      </c>
      <c r="I203" s="3">
        <v>9</v>
      </c>
      <c r="J203" s="3">
        <v>1973</v>
      </c>
      <c r="K203" s="28">
        <f t="shared" si="24"/>
        <v>26908</v>
      </c>
      <c r="L203" s="12">
        <f t="shared" si="32"/>
        <v>708</v>
      </c>
      <c r="M203" s="3" t="s">
        <v>20</v>
      </c>
      <c r="N203" s="3">
        <v>10</v>
      </c>
      <c r="O203" s="3">
        <v>2032</v>
      </c>
      <c r="P203" s="2">
        <f t="shared" si="25"/>
        <v>48488</v>
      </c>
    </row>
    <row r="204" spans="1:16" ht="15.6" x14ac:dyDescent="0.25">
      <c r="A204" s="3">
        <v>10</v>
      </c>
      <c r="B204" s="3">
        <v>1973</v>
      </c>
      <c r="C204" s="39">
        <f t="shared" si="27"/>
        <v>26938</v>
      </c>
      <c r="D204" s="12">
        <f t="shared" si="28"/>
        <v>744</v>
      </c>
      <c r="E204" s="3" t="s">
        <v>17</v>
      </c>
      <c r="F204" s="3">
        <v>11</v>
      </c>
      <c r="G204" s="3">
        <v>2035</v>
      </c>
      <c r="H204" s="2">
        <f t="shared" si="29"/>
        <v>49614</v>
      </c>
      <c r="I204" s="3">
        <v>10</v>
      </c>
      <c r="J204" s="3">
        <v>1973</v>
      </c>
      <c r="K204" s="28">
        <f t="shared" si="24"/>
        <v>26938</v>
      </c>
      <c r="L204" s="12">
        <f t="shared" si="32"/>
        <v>708</v>
      </c>
      <c r="M204" s="3" t="s">
        <v>20</v>
      </c>
      <c r="N204" s="3">
        <v>11</v>
      </c>
      <c r="O204" s="3">
        <v>2032</v>
      </c>
      <c r="P204" s="2">
        <f t="shared" si="25"/>
        <v>48519</v>
      </c>
    </row>
    <row r="205" spans="1:16" ht="15.6" x14ac:dyDescent="0.25">
      <c r="A205" s="3">
        <v>11</v>
      </c>
      <c r="B205" s="3">
        <v>1973</v>
      </c>
      <c r="C205" s="39">
        <f t="shared" si="27"/>
        <v>26969</v>
      </c>
      <c r="D205" s="12">
        <f t="shared" si="28"/>
        <v>744</v>
      </c>
      <c r="E205" s="3" t="s">
        <v>17</v>
      </c>
      <c r="F205" s="3">
        <v>12</v>
      </c>
      <c r="G205" s="3">
        <v>2035</v>
      </c>
      <c r="H205" s="2">
        <f t="shared" si="29"/>
        <v>49644</v>
      </c>
      <c r="I205" s="3">
        <v>11</v>
      </c>
      <c r="J205" s="3">
        <v>1973</v>
      </c>
      <c r="K205" s="28">
        <f t="shared" si="24"/>
        <v>26969</v>
      </c>
      <c r="L205" s="12">
        <f t="shared" si="32"/>
        <v>708</v>
      </c>
      <c r="M205" s="3" t="s">
        <v>20</v>
      </c>
      <c r="N205" s="3">
        <v>12</v>
      </c>
      <c r="O205" s="3">
        <v>2032</v>
      </c>
      <c r="P205" s="2">
        <f t="shared" si="25"/>
        <v>48549</v>
      </c>
    </row>
    <row r="206" spans="1:16" ht="15.6" x14ac:dyDescent="0.25">
      <c r="A206" s="3">
        <v>12</v>
      </c>
      <c r="B206" s="3">
        <v>1973</v>
      </c>
      <c r="C206" s="39">
        <f t="shared" si="27"/>
        <v>26999</v>
      </c>
      <c r="D206" s="12">
        <f t="shared" si="28"/>
        <v>744</v>
      </c>
      <c r="E206" s="3" t="s">
        <v>17</v>
      </c>
      <c r="F206" s="3">
        <v>1</v>
      </c>
      <c r="G206" s="3">
        <v>2036</v>
      </c>
      <c r="H206" s="2">
        <f t="shared" si="29"/>
        <v>49675</v>
      </c>
      <c r="I206" s="3">
        <v>12</v>
      </c>
      <c r="J206" s="3">
        <v>1973</v>
      </c>
      <c r="K206" s="28">
        <f t="shared" si="24"/>
        <v>26999</v>
      </c>
      <c r="L206" s="12">
        <f t="shared" si="32"/>
        <v>708</v>
      </c>
      <c r="M206" s="3" t="s">
        <v>20</v>
      </c>
      <c r="N206" s="4">
        <v>1</v>
      </c>
      <c r="O206" s="3">
        <v>2033</v>
      </c>
      <c r="P206" s="2">
        <f t="shared" si="25"/>
        <v>48580</v>
      </c>
    </row>
    <row r="207" spans="1:16" ht="15.6" x14ac:dyDescent="0.25">
      <c r="A207" s="3">
        <v>1</v>
      </c>
      <c r="B207" s="3">
        <v>1974</v>
      </c>
      <c r="C207" s="39">
        <f t="shared" si="27"/>
        <v>27030</v>
      </c>
      <c r="D207" s="12">
        <f t="shared" si="28"/>
        <v>744</v>
      </c>
      <c r="E207" s="3" t="s">
        <v>17</v>
      </c>
      <c r="F207" s="3">
        <v>2</v>
      </c>
      <c r="G207" s="3">
        <v>2036</v>
      </c>
      <c r="H207" s="2">
        <f t="shared" si="29"/>
        <v>49706</v>
      </c>
      <c r="I207" s="3">
        <v>1</v>
      </c>
      <c r="J207" s="3">
        <v>1974</v>
      </c>
      <c r="K207" s="28">
        <f t="shared" ref="K207:K238" si="33">DATE(J207,I207,1)</f>
        <v>27030</v>
      </c>
      <c r="L207" s="12">
        <f>59*12+4</f>
        <v>712</v>
      </c>
      <c r="M207" s="3" t="s">
        <v>19</v>
      </c>
      <c r="N207" s="3">
        <v>6</v>
      </c>
      <c r="O207" s="3">
        <v>2033</v>
      </c>
      <c r="P207" s="2">
        <f t="shared" ref="P207:P238" si="34">DATE(O207,N207,1)</f>
        <v>48731</v>
      </c>
    </row>
    <row r="208" spans="1:16" ht="15.6" x14ac:dyDescent="0.25">
      <c r="A208" s="3">
        <v>2</v>
      </c>
      <c r="B208" s="3">
        <v>1974</v>
      </c>
      <c r="C208" s="39">
        <f t="shared" si="27"/>
        <v>27061</v>
      </c>
      <c r="D208" s="12">
        <f t="shared" si="28"/>
        <v>744</v>
      </c>
      <c r="E208" s="3" t="s">
        <v>17</v>
      </c>
      <c r="F208" s="3">
        <v>3</v>
      </c>
      <c r="G208" s="3">
        <v>2036</v>
      </c>
      <c r="H208" s="2">
        <f t="shared" si="29"/>
        <v>49735</v>
      </c>
      <c r="I208" s="3">
        <v>2</v>
      </c>
      <c r="J208" s="3">
        <v>1974</v>
      </c>
      <c r="K208" s="28">
        <f t="shared" si="33"/>
        <v>27061</v>
      </c>
      <c r="L208" s="12">
        <f t="shared" ref="L208:L214" si="35">59*12+4</f>
        <v>712</v>
      </c>
      <c r="M208" s="3" t="s">
        <v>19</v>
      </c>
      <c r="N208" s="3">
        <v>7</v>
      </c>
      <c r="O208" s="3">
        <v>2033</v>
      </c>
      <c r="P208" s="2">
        <f t="shared" si="34"/>
        <v>48761</v>
      </c>
    </row>
    <row r="209" spans="1:16" ht="15.6" x14ac:dyDescent="0.25">
      <c r="A209" s="3">
        <v>3</v>
      </c>
      <c r="B209" s="3">
        <v>1974</v>
      </c>
      <c r="C209" s="39">
        <f t="shared" si="27"/>
        <v>27089</v>
      </c>
      <c r="D209" s="12">
        <f t="shared" si="28"/>
        <v>744</v>
      </c>
      <c r="E209" s="3" t="s">
        <v>17</v>
      </c>
      <c r="F209" s="3">
        <v>4</v>
      </c>
      <c r="G209" s="3">
        <v>2036</v>
      </c>
      <c r="H209" s="2">
        <f t="shared" si="29"/>
        <v>49766</v>
      </c>
      <c r="I209" s="3">
        <v>3</v>
      </c>
      <c r="J209" s="3">
        <v>1974</v>
      </c>
      <c r="K209" s="28">
        <f t="shared" si="33"/>
        <v>27089</v>
      </c>
      <c r="L209" s="12">
        <f t="shared" si="35"/>
        <v>712</v>
      </c>
      <c r="M209" s="3" t="s">
        <v>19</v>
      </c>
      <c r="N209" s="3">
        <v>8</v>
      </c>
      <c r="O209" s="3">
        <v>2033</v>
      </c>
      <c r="P209" s="2">
        <f t="shared" si="34"/>
        <v>48792</v>
      </c>
    </row>
    <row r="210" spans="1:16" ht="15.6" x14ac:dyDescent="0.25">
      <c r="A210" s="3">
        <v>4</v>
      </c>
      <c r="B210" s="3">
        <v>1974</v>
      </c>
      <c r="C210" s="39">
        <f t="shared" si="27"/>
        <v>27120</v>
      </c>
      <c r="D210" s="12">
        <f t="shared" si="28"/>
        <v>744</v>
      </c>
      <c r="E210" s="3" t="s">
        <v>17</v>
      </c>
      <c r="F210" s="3">
        <v>5</v>
      </c>
      <c r="G210" s="3">
        <v>2036</v>
      </c>
      <c r="H210" s="2">
        <f t="shared" si="29"/>
        <v>49796</v>
      </c>
      <c r="I210" s="3">
        <v>4</v>
      </c>
      <c r="J210" s="3">
        <v>1974</v>
      </c>
      <c r="K210" s="28">
        <f t="shared" si="33"/>
        <v>27120</v>
      </c>
      <c r="L210" s="12">
        <f t="shared" si="35"/>
        <v>712</v>
      </c>
      <c r="M210" s="3" t="s">
        <v>19</v>
      </c>
      <c r="N210" s="3">
        <v>9</v>
      </c>
      <c r="O210" s="3">
        <v>2033</v>
      </c>
      <c r="P210" s="2">
        <f t="shared" si="34"/>
        <v>48823</v>
      </c>
    </row>
    <row r="211" spans="1:16" ht="15.6" x14ac:dyDescent="0.25">
      <c r="A211" s="3">
        <v>5</v>
      </c>
      <c r="B211" s="3">
        <v>1974</v>
      </c>
      <c r="C211" s="39">
        <f t="shared" si="27"/>
        <v>27150</v>
      </c>
      <c r="D211" s="12">
        <f t="shared" si="28"/>
        <v>744</v>
      </c>
      <c r="E211" s="3" t="s">
        <v>17</v>
      </c>
      <c r="F211" s="3">
        <v>6</v>
      </c>
      <c r="G211" s="3">
        <v>2036</v>
      </c>
      <c r="H211" s="2">
        <f t="shared" si="29"/>
        <v>49827</v>
      </c>
      <c r="I211" s="3">
        <v>5</v>
      </c>
      <c r="J211" s="3">
        <v>1974</v>
      </c>
      <c r="K211" s="28">
        <f t="shared" si="33"/>
        <v>27150</v>
      </c>
      <c r="L211" s="12">
        <f t="shared" si="35"/>
        <v>712</v>
      </c>
      <c r="M211" s="3" t="s">
        <v>19</v>
      </c>
      <c r="N211" s="3">
        <v>10</v>
      </c>
      <c r="O211" s="3">
        <v>2033</v>
      </c>
      <c r="P211" s="2">
        <f t="shared" si="34"/>
        <v>48853</v>
      </c>
    </row>
    <row r="212" spans="1:16" ht="15.6" x14ac:dyDescent="0.25">
      <c r="A212" s="3">
        <v>6</v>
      </c>
      <c r="B212" s="3">
        <v>1974</v>
      </c>
      <c r="C212" s="39">
        <f t="shared" si="27"/>
        <v>27181</v>
      </c>
      <c r="D212" s="12">
        <f t="shared" si="28"/>
        <v>744</v>
      </c>
      <c r="E212" s="3" t="s">
        <v>17</v>
      </c>
      <c r="F212" s="3">
        <v>7</v>
      </c>
      <c r="G212" s="3">
        <v>2036</v>
      </c>
      <c r="H212" s="2">
        <f t="shared" si="29"/>
        <v>49857</v>
      </c>
      <c r="I212" s="3">
        <v>6</v>
      </c>
      <c r="J212" s="3">
        <v>1974</v>
      </c>
      <c r="K212" s="28">
        <f t="shared" si="33"/>
        <v>27181</v>
      </c>
      <c r="L212" s="12">
        <f t="shared" si="35"/>
        <v>712</v>
      </c>
      <c r="M212" s="3" t="s">
        <v>19</v>
      </c>
      <c r="N212" s="3">
        <v>11</v>
      </c>
      <c r="O212" s="3">
        <v>2033</v>
      </c>
      <c r="P212" s="2">
        <f t="shared" si="34"/>
        <v>48884</v>
      </c>
    </row>
    <row r="213" spans="1:16" ht="15.6" x14ac:dyDescent="0.25">
      <c r="A213" s="3">
        <v>7</v>
      </c>
      <c r="B213" s="3">
        <v>1974</v>
      </c>
      <c r="C213" s="39">
        <f t="shared" si="27"/>
        <v>27211</v>
      </c>
      <c r="D213" s="12">
        <f t="shared" si="28"/>
        <v>744</v>
      </c>
      <c r="E213" s="3" t="s">
        <v>17</v>
      </c>
      <c r="F213" s="3">
        <v>8</v>
      </c>
      <c r="G213" s="3">
        <v>2036</v>
      </c>
      <c r="H213" s="2">
        <f t="shared" si="29"/>
        <v>49888</v>
      </c>
      <c r="I213" s="3">
        <v>7</v>
      </c>
      <c r="J213" s="3">
        <v>1974</v>
      </c>
      <c r="K213" s="28">
        <f t="shared" si="33"/>
        <v>27211</v>
      </c>
      <c r="L213" s="12">
        <f t="shared" si="35"/>
        <v>712</v>
      </c>
      <c r="M213" s="3" t="s">
        <v>19</v>
      </c>
      <c r="N213" s="3">
        <v>12</v>
      </c>
      <c r="O213" s="3">
        <v>2033</v>
      </c>
      <c r="P213" s="2">
        <f t="shared" si="34"/>
        <v>48914</v>
      </c>
    </row>
    <row r="214" spans="1:16" ht="15.6" x14ac:dyDescent="0.25">
      <c r="A214" s="3">
        <v>8</v>
      </c>
      <c r="B214" s="3">
        <v>1974</v>
      </c>
      <c r="C214" s="39">
        <f t="shared" si="27"/>
        <v>27242</v>
      </c>
      <c r="D214" s="12">
        <f t="shared" si="28"/>
        <v>744</v>
      </c>
      <c r="E214" s="3" t="s">
        <v>17</v>
      </c>
      <c r="F214" s="3">
        <v>9</v>
      </c>
      <c r="G214" s="3">
        <v>2036</v>
      </c>
      <c r="H214" s="2">
        <f t="shared" si="29"/>
        <v>49919</v>
      </c>
      <c r="I214" s="3">
        <v>8</v>
      </c>
      <c r="J214" s="3">
        <v>1974</v>
      </c>
      <c r="K214" s="28">
        <f t="shared" si="33"/>
        <v>27242</v>
      </c>
      <c r="L214" s="12">
        <f t="shared" si="35"/>
        <v>712</v>
      </c>
      <c r="M214" s="3" t="s">
        <v>19</v>
      </c>
      <c r="N214" s="4">
        <v>1</v>
      </c>
      <c r="O214" s="3">
        <v>2034</v>
      </c>
      <c r="P214" s="2">
        <f t="shared" si="34"/>
        <v>48945</v>
      </c>
    </row>
    <row r="215" spans="1:16" ht="15.6" x14ac:dyDescent="0.25">
      <c r="A215" s="3">
        <v>9</v>
      </c>
      <c r="B215" s="3">
        <v>1974</v>
      </c>
      <c r="C215" s="39">
        <f t="shared" si="27"/>
        <v>27273</v>
      </c>
      <c r="D215" s="12">
        <f t="shared" si="28"/>
        <v>744</v>
      </c>
      <c r="E215" s="3" t="s">
        <v>17</v>
      </c>
      <c r="F215" s="3">
        <v>10</v>
      </c>
      <c r="G215" s="3">
        <v>2036</v>
      </c>
      <c r="H215" s="2">
        <f t="shared" si="29"/>
        <v>49949</v>
      </c>
      <c r="I215" s="3">
        <v>9</v>
      </c>
      <c r="J215" s="3">
        <v>1974</v>
      </c>
      <c r="K215" s="28">
        <f t="shared" si="33"/>
        <v>27273</v>
      </c>
      <c r="L215" s="12">
        <f>59*12+8</f>
        <v>716</v>
      </c>
      <c r="M215" s="3" t="s">
        <v>18</v>
      </c>
      <c r="N215" s="3">
        <v>6</v>
      </c>
      <c r="O215" s="3">
        <v>2034</v>
      </c>
      <c r="P215" s="2">
        <f t="shared" si="34"/>
        <v>49096</v>
      </c>
    </row>
    <row r="216" spans="1:16" ht="15.6" x14ac:dyDescent="0.25">
      <c r="A216" s="3">
        <v>10</v>
      </c>
      <c r="B216" s="3">
        <v>1974</v>
      </c>
      <c r="C216" s="39">
        <f t="shared" si="27"/>
        <v>27303</v>
      </c>
      <c r="D216" s="12">
        <f t="shared" si="28"/>
        <v>744</v>
      </c>
      <c r="E216" s="3" t="s">
        <v>17</v>
      </c>
      <c r="F216" s="3">
        <v>11</v>
      </c>
      <c r="G216" s="3">
        <v>2036</v>
      </c>
      <c r="H216" s="2">
        <f t="shared" si="29"/>
        <v>49980</v>
      </c>
      <c r="I216" s="3">
        <v>10</v>
      </c>
      <c r="J216" s="3">
        <v>1974</v>
      </c>
      <c r="K216" s="28">
        <f t="shared" si="33"/>
        <v>27303</v>
      </c>
      <c r="L216" s="12">
        <f t="shared" ref="L216:L222" si="36">59*12+8</f>
        <v>716</v>
      </c>
      <c r="M216" s="3" t="s">
        <v>18</v>
      </c>
      <c r="N216" s="3">
        <v>7</v>
      </c>
      <c r="O216" s="3">
        <v>2034</v>
      </c>
      <c r="P216" s="2">
        <f t="shared" si="34"/>
        <v>49126</v>
      </c>
    </row>
    <row r="217" spans="1:16" ht="15.6" x14ac:dyDescent="0.25">
      <c r="A217" s="3">
        <v>11</v>
      </c>
      <c r="B217" s="3">
        <v>1974</v>
      </c>
      <c r="C217" s="39">
        <f t="shared" si="27"/>
        <v>27334</v>
      </c>
      <c r="D217" s="12">
        <f t="shared" si="28"/>
        <v>744</v>
      </c>
      <c r="E217" s="3" t="s">
        <v>17</v>
      </c>
      <c r="F217" s="3">
        <v>12</v>
      </c>
      <c r="G217" s="3">
        <v>2036</v>
      </c>
      <c r="H217" s="2">
        <f t="shared" si="29"/>
        <v>50010</v>
      </c>
      <c r="I217" s="3">
        <v>11</v>
      </c>
      <c r="J217" s="3">
        <v>1974</v>
      </c>
      <c r="K217" s="28">
        <f t="shared" si="33"/>
        <v>27334</v>
      </c>
      <c r="L217" s="12">
        <f t="shared" si="36"/>
        <v>716</v>
      </c>
      <c r="M217" s="3" t="s">
        <v>18</v>
      </c>
      <c r="N217" s="3">
        <v>8</v>
      </c>
      <c r="O217" s="3">
        <v>2034</v>
      </c>
      <c r="P217" s="2">
        <f t="shared" si="34"/>
        <v>49157</v>
      </c>
    </row>
    <row r="218" spans="1:16" ht="15.6" x14ac:dyDescent="0.25">
      <c r="A218" s="3">
        <v>12</v>
      </c>
      <c r="B218" s="3">
        <v>1974</v>
      </c>
      <c r="C218" s="39">
        <f t="shared" si="27"/>
        <v>27364</v>
      </c>
      <c r="D218" s="12">
        <f t="shared" si="28"/>
        <v>744</v>
      </c>
      <c r="E218" s="3" t="s">
        <v>17</v>
      </c>
      <c r="F218" s="3">
        <v>1</v>
      </c>
      <c r="G218" s="3">
        <v>2037</v>
      </c>
      <c r="H218" s="2">
        <f t="shared" si="29"/>
        <v>50041</v>
      </c>
      <c r="I218" s="3">
        <v>12</v>
      </c>
      <c r="J218" s="3">
        <v>1974</v>
      </c>
      <c r="K218" s="28">
        <f t="shared" si="33"/>
        <v>27364</v>
      </c>
      <c r="L218" s="12">
        <f t="shared" si="36"/>
        <v>716</v>
      </c>
      <c r="M218" s="3" t="s">
        <v>18</v>
      </c>
      <c r="N218" s="3">
        <v>9</v>
      </c>
      <c r="O218" s="3">
        <v>2034</v>
      </c>
      <c r="P218" s="2">
        <f t="shared" si="34"/>
        <v>49188</v>
      </c>
    </row>
    <row r="219" spans="1:16" ht="15.6" x14ac:dyDescent="0.25">
      <c r="A219" s="3">
        <v>1</v>
      </c>
      <c r="B219" s="3">
        <v>1975</v>
      </c>
      <c r="C219" s="39">
        <f t="shared" si="27"/>
        <v>27395</v>
      </c>
      <c r="D219" s="12">
        <f t="shared" si="28"/>
        <v>744</v>
      </c>
      <c r="E219" s="3" t="s">
        <v>17</v>
      </c>
      <c r="F219" s="3">
        <v>2</v>
      </c>
      <c r="G219" s="3">
        <v>2037</v>
      </c>
      <c r="H219" s="2">
        <f t="shared" si="29"/>
        <v>50072</v>
      </c>
      <c r="I219" s="3">
        <v>1</v>
      </c>
      <c r="J219" s="3">
        <v>1975</v>
      </c>
      <c r="K219" s="28">
        <f t="shared" si="33"/>
        <v>27395</v>
      </c>
      <c r="L219" s="12">
        <f t="shared" si="36"/>
        <v>716</v>
      </c>
      <c r="M219" s="3" t="s">
        <v>18</v>
      </c>
      <c r="N219" s="3">
        <v>10</v>
      </c>
      <c r="O219" s="3">
        <v>2034</v>
      </c>
      <c r="P219" s="2">
        <f t="shared" si="34"/>
        <v>49218</v>
      </c>
    </row>
    <row r="220" spans="1:16" ht="15.6" x14ac:dyDescent="0.25">
      <c r="A220" s="3">
        <v>2</v>
      </c>
      <c r="B220" s="3">
        <v>1975</v>
      </c>
      <c r="C220" s="39">
        <f t="shared" si="27"/>
        <v>27426</v>
      </c>
      <c r="D220" s="12">
        <f t="shared" si="28"/>
        <v>744</v>
      </c>
      <c r="E220" s="3" t="s">
        <v>17</v>
      </c>
      <c r="F220" s="3">
        <v>3</v>
      </c>
      <c r="G220" s="3">
        <v>2037</v>
      </c>
      <c r="H220" s="2">
        <f t="shared" si="29"/>
        <v>50100</v>
      </c>
      <c r="I220" s="3">
        <v>2</v>
      </c>
      <c r="J220" s="3">
        <v>1975</v>
      </c>
      <c r="K220" s="28">
        <f t="shared" si="33"/>
        <v>27426</v>
      </c>
      <c r="L220" s="12">
        <f t="shared" si="36"/>
        <v>716</v>
      </c>
      <c r="M220" s="3" t="s">
        <v>18</v>
      </c>
      <c r="N220" s="3">
        <v>11</v>
      </c>
      <c r="O220" s="3">
        <v>2034</v>
      </c>
      <c r="P220" s="2">
        <f t="shared" si="34"/>
        <v>49249</v>
      </c>
    </row>
    <row r="221" spans="1:16" ht="15.6" x14ac:dyDescent="0.25">
      <c r="A221" s="3">
        <v>3</v>
      </c>
      <c r="B221" s="3">
        <v>1975</v>
      </c>
      <c r="C221" s="39">
        <f t="shared" si="27"/>
        <v>27454</v>
      </c>
      <c r="D221" s="12">
        <f t="shared" si="28"/>
        <v>744</v>
      </c>
      <c r="E221" s="3" t="s">
        <v>17</v>
      </c>
      <c r="F221" s="3">
        <v>4</v>
      </c>
      <c r="G221" s="3">
        <v>2037</v>
      </c>
      <c r="H221" s="2">
        <f t="shared" si="29"/>
        <v>50131</v>
      </c>
      <c r="I221" s="3">
        <v>3</v>
      </c>
      <c r="J221" s="3">
        <v>1975</v>
      </c>
      <c r="K221" s="28">
        <f t="shared" si="33"/>
        <v>27454</v>
      </c>
      <c r="L221" s="12">
        <f t="shared" si="36"/>
        <v>716</v>
      </c>
      <c r="M221" s="3" t="s">
        <v>18</v>
      </c>
      <c r="N221" s="3">
        <v>12</v>
      </c>
      <c r="O221" s="3">
        <v>2034</v>
      </c>
      <c r="P221" s="2">
        <f t="shared" si="34"/>
        <v>49279</v>
      </c>
    </row>
    <row r="222" spans="1:16" ht="15.6" x14ac:dyDescent="0.25">
      <c r="A222" s="3">
        <v>4</v>
      </c>
      <c r="B222" s="3">
        <v>1975</v>
      </c>
      <c r="C222" s="39">
        <f t="shared" si="27"/>
        <v>27485</v>
      </c>
      <c r="D222" s="12">
        <f t="shared" si="28"/>
        <v>744</v>
      </c>
      <c r="E222" s="3" t="s">
        <v>17</v>
      </c>
      <c r="F222" s="3">
        <v>5</v>
      </c>
      <c r="G222" s="3">
        <v>2037</v>
      </c>
      <c r="H222" s="2">
        <f t="shared" si="29"/>
        <v>50161</v>
      </c>
      <c r="I222" s="3">
        <v>4</v>
      </c>
      <c r="J222" s="3">
        <v>1975</v>
      </c>
      <c r="K222" s="28">
        <f t="shared" si="33"/>
        <v>27485</v>
      </c>
      <c r="L222" s="12">
        <f t="shared" si="36"/>
        <v>716</v>
      </c>
      <c r="M222" s="3" t="s">
        <v>18</v>
      </c>
      <c r="N222" s="4">
        <v>1</v>
      </c>
      <c r="O222" s="3">
        <v>2035</v>
      </c>
      <c r="P222" s="2">
        <f t="shared" si="34"/>
        <v>49310</v>
      </c>
    </row>
    <row r="223" spans="1:16" ht="15.6" x14ac:dyDescent="0.25">
      <c r="A223" s="3">
        <v>5</v>
      </c>
      <c r="B223" s="3">
        <v>1975</v>
      </c>
      <c r="C223" s="39">
        <f t="shared" si="27"/>
        <v>27515</v>
      </c>
      <c r="D223" s="12">
        <f t="shared" si="28"/>
        <v>744</v>
      </c>
      <c r="E223" s="3" t="s">
        <v>17</v>
      </c>
      <c r="F223" s="3">
        <v>6</v>
      </c>
      <c r="G223" s="3">
        <v>2037</v>
      </c>
      <c r="H223" s="2">
        <f t="shared" si="29"/>
        <v>50192</v>
      </c>
      <c r="I223" s="3">
        <v>5</v>
      </c>
      <c r="J223" s="3">
        <v>1975</v>
      </c>
      <c r="K223" s="28">
        <f t="shared" si="33"/>
        <v>27515</v>
      </c>
      <c r="L223" s="12">
        <f>60*12</f>
        <v>720</v>
      </c>
      <c r="M223" s="3" t="s">
        <v>16</v>
      </c>
      <c r="N223" s="3">
        <v>6</v>
      </c>
      <c r="O223" s="3">
        <v>2035</v>
      </c>
      <c r="P223" s="2">
        <f t="shared" si="34"/>
        <v>49461</v>
      </c>
    </row>
    <row r="224" spans="1:16" ht="15.6" x14ac:dyDescent="0.25">
      <c r="A224" s="3">
        <v>6</v>
      </c>
      <c r="B224" s="3">
        <v>1975</v>
      </c>
      <c r="C224" s="39">
        <f t="shared" si="27"/>
        <v>27546</v>
      </c>
      <c r="D224" s="12">
        <f t="shared" si="28"/>
        <v>744</v>
      </c>
      <c r="E224" s="3" t="s">
        <v>17</v>
      </c>
      <c r="F224" s="3">
        <v>7</v>
      </c>
      <c r="G224" s="3">
        <v>2037</v>
      </c>
      <c r="H224" s="2">
        <f t="shared" si="29"/>
        <v>50222</v>
      </c>
      <c r="I224" s="3">
        <v>6</v>
      </c>
      <c r="J224" s="3">
        <v>1975</v>
      </c>
      <c r="K224" s="28">
        <f t="shared" si="33"/>
        <v>27546</v>
      </c>
      <c r="L224" s="12">
        <f t="shared" ref="L224:L287" si="37">60*12</f>
        <v>720</v>
      </c>
      <c r="M224" s="3" t="s">
        <v>16</v>
      </c>
      <c r="N224" s="3">
        <v>7</v>
      </c>
      <c r="O224" s="3">
        <v>2035</v>
      </c>
      <c r="P224" s="2">
        <f t="shared" si="34"/>
        <v>49491</v>
      </c>
    </row>
    <row r="225" spans="1:16" ht="15.6" x14ac:dyDescent="0.25">
      <c r="A225" s="3">
        <v>7</v>
      </c>
      <c r="B225" s="3">
        <v>1975</v>
      </c>
      <c r="C225" s="39">
        <f t="shared" si="27"/>
        <v>27576</v>
      </c>
      <c r="D225" s="12">
        <f t="shared" si="28"/>
        <v>744</v>
      </c>
      <c r="E225" s="3" t="s">
        <v>17</v>
      </c>
      <c r="F225" s="3">
        <v>8</v>
      </c>
      <c r="G225" s="3">
        <v>2037</v>
      </c>
      <c r="H225" s="2">
        <f t="shared" si="29"/>
        <v>50253</v>
      </c>
      <c r="I225" s="3">
        <v>7</v>
      </c>
      <c r="J225" s="3">
        <v>1975</v>
      </c>
      <c r="K225" s="28">
        <f t="shared" si="33"/>
        <v>27576</v>
      </c>
      <c r="L225" s="12">
        <f t="shared" si="37"/>
        <v>720</v>
      </c>
      <c r="M225" s="3" t="s">
        <v>16</v>
      </c>
      <c r="N225" s="3">
        <v>8</v>
      </c>
      <c r="O225" s="3">
        <v>2035</v>
      </c>
      <c r="P225" s="2">
        <f t="shared" si="34"/>
        <v>49522</v>
      </c>
    </row>
    <row r="226" spans="1:16" ht="15.6" x14ac:dyDescent="0.25">
      <c r="A226" s="3">
        <v>8</v>
      </c>
      <c r="B226" s="3">
        <v>1975</v>
      </c>
      <c r="C226" s="39">
        <f t="shared" si="27"/>
        <v>27607</v>
      </c>
      <c r="D226" s="12">
        <f t="shared" si="28"/>
        <v>744</v>
      </c>
      <c r="E226" s="3" t="s">
        <v>17</v>
      </c>
      <c r="F226" s="3">
        <v>9</v>
      </c>
      <c r="G226" s="3">
        <v>2037</v>
      </c>
      <c r="H226" s="2">
        <f t="shared" si="29"/>
        <v>50284</v>
      </c>
      <c r="I226" s="3">
        <v>8</v>
      </c>
      <c r="J226" s="3">
        <v>1975</v>
      </c>
      <c r="K226" s="28">
        <f t="shared" si="33"/>
        <v>27607</v>
      </c>
      <c r="L226" s="12">
        <f t="shared" si="37"/>
        <v>720</v>
      </c>
      <c r="M226" s="3" t="s">
        <v>16</v>
      </c>
      <c r="N226" s="3">
        <v>9</v>
      </c>
      <c r="O226" s="3">
        <v>2035</v>
      </c>
      <c r="P226" s="2">
        <f t="shared" si="34"/>
        <v>49553</v>
      </c>
    </row>
    <row r="227" spans="1:16" ht="15.6" x14ac:dyDescent="0.25">
      <c r="A227" s="3">
        <v>9</v>
      </c>
      <c r="B227" s="3">
        <v>1975</v>
      </c>
      <c r="C227" s="39">
        <f t="shared" si="27"/>
        <v>27638</v>
      </c>
      <c r="D227" s="12">
        <f t="shared" si="28"/>
        <v>744</v>
      </c>
      <c r="E227" s="3" t="s">
        <v>17</v>
      </c>
      <c r="F227" s="3">
        <v>10</v>
      </c>
      <c r="G227" s="3">
        <v>2037</v>
      </c>
      <c r="H227" s="2">
        <f t="shared" si="29"/>
        <v>50314</v>
      </c>
      <c r="I227" s="3">
        <v>9</v>
      </c>
      <c r="J227" s="3">
        <v>1975</v>
      </c>
      <c r="K227" s="28">
        <f t="shared" si="33"/>
        <v>27638</v>
      </c>
      <c r="L227" s="12">
        <f t="shared" si="37"/>
        <v>720</v>
      </c>
      <c r="M227" s="3" t="s">
        <v>16</v>
      </c>
      <c r="N227" s="3">
        <v>10</v>
      </c>
      <c r="O227" s="3">
        <v>2035</v>
      </c>
      <c r="P227" s="2">
        <f t="shared" si="34"/>
        <v>49583</v>
      </c>
    </row>
    <row r="228" spans="1:16" ht="15.6" x14ac:dyDescent="0.25">
      <c r="A228" s="3">
        <v>10</v>
      </c>
      <c r="B228" s="3">
        <v>1975</v>
      </c>
      <c r="C228" s="39">
        <f t="shared" si="27"/>
        <v>27668</v>
      </c>
      <c r="D228" s="12">
        <f t="shared" si="28"/>
        <v>744</v>
      </c>
      <c r="E228" s="3" t="s">
        <v>17</v>
      </c>
      <c r="F228" s="3">
        <v>11</v>
      </c>
      <c r="G228" s="3">
        <v>2037</v>
      </c>
      <c r="H228" s="2">
        <f t="shared" si="29"/>
        <v>50345</v>
      </c>
      <c r="I228" s="3">
        <v>10</v>
      </c>
      <c r="J228" s="3">
        <v>1975</v>
      </c>
      <c r="K228" s="28">
        <f t="shared" si="33"/>
        <v>27668</v>
      </c>
      <c r="L228" s="12">
        <f t="shared" si="37"/>
        <v>720</v>
      </c>
      <c r="M228" s="3" t="s">
        <v>16</v>
      </c>
      <c r="N228" s="3">
        <v>11</v>
      </c>
      <c r="O228" s="3">
        <v>2035</v>
      </c>
      <c r="P228" s="2">
        <f t="shared" si="34"/>
        <v>49614</v>
      </c>
    </row>
    <row r="229" spans="1:16" ht="15.6" x14ac:dyDescent="0.25">
      <c r="A229" s="3">
        <v>11</v>
      </c>
      <c r="B229" s="3">
        <v>1975</v>
      </c>
      <c r="C229" s="39">
        <f t="shared" si="27"/>
        <v>27699</v>
      </c>
      <c r="D229" s="12">
        <f t="shared" si="28"/>
        <v>744</v>
      </c>
      <c r="E229" s="3" t="s">
        <v>17</v>
      </c>
      <c r="F229" s="3">
        <v>12</v>
      </c>
      <c r="G229" s="3">
        <v>2037</v>
      </c>
      <c r="H229" s="2">
        <f t="shared" si="29"/>
        <v>50375</v>
      </c>
      <c r="I229" s="3">
        <v>11</v>
      </c>
      <c r="J229" s="3">
        <v>1975</v>
      </c>
      <c r="K229" s="28">
        <f t="shared" si="33"/>
        <v>27699</v>
      </c>
      <c r="L229" s="12">
        <f t="shared" si="37"/>
        <v>720</v>
      </c>
      <c r="M229" s="3" t="s">
        <v>16</v>
      </c>
      <c r="N229" s="3">
        <v>12</v>
      </c>
      <c r="O229" s="3">
        <v>2035</v>
      </c>
      <c r="P229" s="2">
        <f t="shared" si="34"/>
        <v>49644</v>
      </c>
    </row>
    <row r="230" spans="1:16" ht="15.6" x14ac:dyDescent="0.25">
      <c r="A230" s="3">
        <v>12</v>
      </c>
      <c r="B230" s="3">
        <v>1975</v>
      </c>
      <c r="C230" s="39">
        <f t="shared" si="27"/>
        <v>27729</v>
      </c>
      <c r="D230" s="12">
        <f t="shared" si="28"/>
        <v>744</v>
      </c>
      <c r="E230" s="3" t="s">
        <v>17</v>
      </c>
      <c r="F230" s="3">
        <v>1</v>
      </c>
      <c r="G230" s="3">
        <v>2038</v>
      </c>
      <c r="H230" s="2">
        <f t="shared" si="29"/>
        <v>50406</v>
      </c>
      <c r="I230" s="3">
        <v>12</v>
      </c>
      <c r="J230" s="3">
        <v>1975</v>
      </c>
      <c r="K230" s="28">
        <f t="shared" si="33"/>
        <v>27729</v>
      </c>
      <c r="L230" s="12">
        <f t="shared" si="37"/>
        <v>720</v>
      </c>
      <c r="M230" s="3" t="s">
        <v>16</v>
      </c>
      <c r="N230" s="3">
        <v>1</v>
      </c>
      <c r="O230" s="3">
        <v>2036</v>
      </c>
      <c r="P230" s="2">
        <f t="shared" si="34"/>
        <v>49675</v>
      </c>
    </row>
    <row r="231" spans="1:16" ht="15.6" x14ac:dyDescent="0.25">
      <c r="A231" s="3">
        <v>1</v>
      </c>
      <c r="B231" s="3">
        <v>1976</v>
      </c>
      <c r="C231" s="39">
        <f t="shared" si="27"/>
        <v>27760</v>
      </c>
      <c r="D231" s="12">
        <f t="shared" si="28"/>
        <v>744</v>
      </c>
      <c r="E231" s="3" t="s">
        <v>17</v>
      </c>
      <c r="F231" s="3">
        <v>2</v>
      </c>
      <c r="G231" s="3">
        <v>2038</v>
      </c>
      <c r="H231" s="2">
        <f t="shared" si="29"/>
        <v>50437</v>
      </c>
      <c r="I231" s="3">
        <v>1</v>
      </c>
      <c r="J231" s="3">
        <v>1976</v>
      </c>
      <c r="K231" s="28">
        <f t="shared" si="33"/>
        <v>27760</v>
      </c>
      <c r="L231" s="12">
        <f t="shared" si="37"/>
        <v>720</v>
      </c>
      <c r="M231" s="3" t="s">
        <v>16</v>
      </c>
      <c r="N231" s="3">
        <v>2</v>
      </c>
      <c r="O231" s="3">
        <v>2036</v>
      </c>
      <c r="P231" s="2">
        <f t="shared" si="34"/>
        <v>49706</v>
      </c>
    </row>
    <row r="232" spans="1:16" ht="15.6" x14ac:dyDescent="0.25">
      <c r="A232" s="3">
        <v>2</v>
      </c>
      <c r="B232" s="3">
        <v>1976</v>
      </c>
      <c r="C232" s="39">
        <f t="shared" si="27"/>
        <v>27791</v>
      </c>
      <c r="D232" s="12">
        <f t="shared" si="28"/>
        <v>744</v>
      </c>
      <c r="E232" s="3" t="s">
        <v>17</v>
      </c>
      <c r="F232" s="3">
        <v>3</v>
      </c>
      <c r="G232" s="3">
        <v>2038</v>
      </c>
      <c r="H232" s="2">
        <f t="shared" si="29"/>
        <v>50465</v>
      </c>
      <c r="I232" s="3">
        <v>2</v>
      </c>
      <c r="J232" s="3">
        <v>1976</v>
      </c>
      <c r="K232" s="28">
        <f t="shared" si="33"/>
        <v>27791</v>
      </c>
      <c r="L232" s="12">
        <f t="shared" si="37"/>
        <v>720</v>
      </c>
      <c r="M232" s="3" t="s">
        <v>16</v>
      </c>
      <c r="N232" s="3">
        <v>3</v>
      </c>
      <c r="O232" s="3">
        <v>2036</v>
      </c>
      <c r="P232" s="2">
        <f t="shared" si="34"/>
        <v>49735</v>
      </c>
    </row>
    <row r="233" spans="1:16" ht="15.6" x14ac:dyDescent="0.25">
      <c r="A233" s="3">
        <v>3</v>
      </c>
      <c r="B233" s="3">
        <v>1976</v>
      </c>
      <c r="C233" s="39">
        <f t="shared" si="27"/>
        <v>27820</v>
      </c>
      <c r="D233" s="12">
        <f t="shared" si="28"/>
        <v>744</v>
      </c>
      <c r="E233" s="3" t="s">
        <v>17</v>
      </c>
      <c r="F233" s="3">
        <v>4</v>
      </c>
      <c r="G233" s="3">
        <v>2038</v>
      </c>
      <c r="H233" s="2">
        <f t="shared" si="29"/>
        <v>50496</v>
      </c>
      <c r="I233" s="3">
        <v>3</v>
      </c>
      <c r="J233" s="3">
        <v>1976</v>
      </c>
      <c r="K233" s="28">
        <f t="shared" si="33"/>
        <v>27820</v>
      </c>
      <c r="L233" s="12">
        <f t="shared" si="37"/>
        <v>720</v>
      </c>
      <c r="M233" s="3" t="s">
        <v>16</v>
      </c>
      <c r="N233" s="3">
        <v>4</v>
      </c>
      <c r="O233" s="3">
        <v>2036</v>
      </c>
      <c r="P233" s="2">
        <f t="shared" si="34"/>
        <v>49766</v>
      </c>
    </row>
    <row r="234" spans="1:16" ht="15.6" x14ac:dyDescent="0.25">
      <c r="A234" s="3">
        <v>4</v>
      </c>
      <c r="B234" s="3">
        <v>1976</v>
      </c>
      <c r="C234" s="39">
        <f t="shared" si="27"/>
        <v>27851</v>
      </c>
      <c r="D234" s="12">
        <f t="shared" si="28"/>
        <v>744</v>
      </c>
      <c r="E234" s="3" t="s">
        <v>17</v>
      </c>
      <c r="F234" s="3">
        <v>5</v>
      </c>
      <c r="G234" s="3">
        <v>2038</v>
      </c>
      <c r="H234" s="2">
        <f t="shared" si="29"/>
        <v>50526</v>
      </c>
      <c r="I234" s="3">
        <v>4</v>
      </c>
      <c r="J234" s="3">
        <v>1976</v>
      </c>
      <c r="K234" s="28">
        <f t="shared" si="33"/>
        <v>27851</v>
      </c>
      <c r="L234" s="12">
        <f t="shared" si="37"/>
        <v>720</v>
      </c>
      <c r="M234" s="3" t="s">
        <v>16</v>
      </c>
      <c r="N234" s="3">
        <v>5</v>
      </c>
      <c r="O234" s="3">
        <v>2036</v>
      </c>
      <c r="P234" s="2">
        <f t="shared" si="34"/>
        <v>49796</v>
      </c>
    </row>
    <row r="235" spans="1:16" ht="15.6" x14ac:dyDescent="0.25">
      <c r="A235" s="3">
        <v>5</v>
      </c>
      <c r="B235" s="3">
        <v>1976</v>
      </c>
      <c r="C235" s="39">
        <f t="shared" si="27"/>
        <v>27881</v>
      </c>
      <c r="D235" s="12">
        <f t="shared" si="28"/>
        <v>744</v>
      </c>
      <c r="E235" s="3" t="s">
        <v>17</v>
      </c>
      <c r="F235" s="3">
        <v>6</v>
      </c>
      <c r="G235" s="3">
        <v>2038</v>
      </c>
      <c r="H235" s="2">
        <f t="shared" si="29"/>
        <v>50557</v>
      </c>
      <c r="I235" s="3">
        <v>5</v>
      </c>
      <c r="J235" s="3">
        <v>1976</v>
      </c>
      <c r="K235" s="28">
        <f t="shared" si="33"/>
        <v>27881</v>
      </c>
      <c r="L235" s="12">
        <f t="shared" si="37"/>
        <v>720</v>
      </c>
      <c r="M235" s="3" t="s">
        <v>16</v>
      </c>
      <c r="N235" s="3">
        <v>6</v>
      </c>
      <c r="O235" s="3">
        <v>2036</v>
      </c>
      <c r="P235" s="2">
        <f t="shared" si="34"/>
        <v>49827</v>
      </c>
    </row>
    <row r="236" spans="1:16" ht="15.6" x14ac:dyDescent="0.25">
      <c r="A236" s="3">
        <v>6</v>
      </c>
      <c r="B236" s="3">
        <v>1976</v>
      </c>
      <c r="C236" s="39">
        <f t="shared" si="27"/>
        <v>27912</v>
      </c>
      <c r="D236" s="12">
        <f t="shared" si="28"/>
        <v>744</v>
      </c>
      <c r="E236" s="3" t="s">
        <v>17</v>
      </c>
      <c r="F236" s="3">
        <v>7</v>
      </c>
      <c r="G236" s="3">
        <v>2038</v>
      </c>
      <c r="H236" s="2">
        <f t="shared" si="29"/>
        <v>50587</v>
      </c>
      <c r="I236" s="3">
        <v>6</v>
      </c>
      <c r="J236" s="3">
        <v>1976</v>
      </c>
      <c r="K236" s="28">
        <f t="shared" si="33"/>
        <v>27912</v>
      </c>
      <c r="L236" s="12">
        <f t="shared" si="37"/>
        <v>720</v>
      </c>
      <c r="M236" s="3" t="s">
        <v>16</v>
      </c>
      <c r="N236" s="3">
        <v>7</v>
      </c>
      <c r="O236" s="3">
        <v>2036</v>
      </c>
      <c r="P236" s="2">
        <f t="shared" si="34"/>
        <v>49857</v>
      </c>
    </row>
    <row r="237" spans="1:16" ht="15.6" x14ac:dyDescent="0.25">
      <c r="A237" s="3">
        <v>7</v>
      </c>
      <c r="B237" s="3">
        <v>1976</v>
      </c>
      <c r="C237" s="39">
        <f t="shared" si="27"/>
        <v>27942</v>
      </c>
      <c r="D237" s="12">
        <f t="shared" si="28"/>
        <v>744</v>
      </c>
      <c r="E237" s="3" t="s">
        <v>17</v>
      </c>
      <c r="F237" s="3">
        <v>8</v>
      </c>
      <c r="G237" s="3">
        <v>2038</v>
      </c>
      <c r="H237" s="2">
        <f t="shared" si="29"/>
        <v>50618</v>
      </c>
      <c r="I237" s="3">
        <v>7</v>
      </c>
      <c r="J237" s="3">
        <v>1976</v>
      </c>
      <c r="K237" s="28">
        <f t="shared" si="33"/>
        <v>27942</v>
      </c>
      <c r="L237" s="12">
        <f t="shared" si="37"/>
        <v>720</v>
      </c>
      <c r="M237" s="3" t="s">
        <v>16</v>
      </c>
      <c r="N237" s="3">
        <v>8</v>
      </c>
      <c r="O237" s="3">
        <v>2036</v>
      </c>
      <c r="P237" s="2">
        <f t="shared" si="34"/>
        <v>49888</v>
      </c>
    </row>
    <row r="238" spans="1:16" ht="15.6" x14ac:dyDescent="0.25">
      <c r="A238" s="3">
        <v>8</v>
      </c>
      <c r="B238" s="3">
        <v>1976</v>
      </c>
      <c r="C238" s="39">
        <f t="shared" si="27"/>
        <v>27973</v>
      </c>
      <c r="D238" s="12">
        <f t="shared" si="28"/>
        <v>744</v>
      </c>
      <c r="E238" s="3" t="s">
        <v>17</v>
      </c>
      <c r="F238" s="3">
        <v>9</v>
      </c>
      <c r="G238" s="3">
        <v>2038</v>
      </c>
      <c r="H238" s="2">
        <f t="shared" si="29"/>
        <v>50649</v>
      </c>
      <c r="I238" s="3">
        <v>8</v>
      </c>
      <c r="J238" s="3">
        <v>1976</v>
      </c>
      <c r="K238" s="28">
        <f t="shared" si="33"/>
        <v>27973</v>
      </c>
      <c r="L238" s="12">
        <f t="shared" si="37"/>
        <v>720</v>
      </c>
      <c r="M238" s="3" t="s">
        <v>16</v>
      </c>
      <c r="N238" s="3">
        <v>9</v>
      </c>
      <c r="O238" s="3">
        <v>2036</v>
      </c>
      <c r="P238" s="2">
        <f t="shared" si="34"/>
        <v>49919</v>
      </c>
    </row>
    <row r="239" spans="1:16" ht="15.6" x14ac:dyDescent="0.25">
      <c r="A239" s="3">
        <v>9</v>
      </c>
      <c r="B239" s="3">
        <v>1976</v>
      </c>
      <c r="C239" s="39">
        <f t="shared" si="27"/>
        <v>28004</v>
      </c>
      <c r="D239" s="12">
        <f t="shared" si="28"/>
        <v>744</v>
      </c>
      <c r="E239" s="3" t="s">
        <v>17</v>
      </c>
      <c r="F239" s="3">
        <v>10</v>
      </c>
      <c r="G239" s="3">
        <v>2038</v>
      </c>
      <c r="H239" s="2">
        <f t="shared" si="29"/>
        <v>50679</v>
      </c>
      <c r="I239" s="3">
        <v>9</v>
      </c>
      <c r="J239" s="3">
        <v>1976</v>
      </c>
      <c r="K239" s="28">
        <f t="shared" ref="K239:K254" si="38">DATE(J239,I239,1)</f>
        <v>28004</v>
      </c>
      <c r="L239" s="12">
        <f t="shared" si="37"/>
        <v>720</v>
      </c>
      <c r="M239" s="3" t="s">
        <v>16</v>
      </c>
      <c r="N239" s="3">
        <v>10</v>
      </c>
      <c r="O239" s="3">
        <v>2036</v>
      </c>
      <c r="P239" s="2">
        <f t="shared" ref="P239:P254" si="39">DATE(O239,N239,1)</f>
        <v>49949</v>
      </c>
    </row>
    <row r="240" spans="1:16" ht="15.6" x14ac:dyDescent="0.25">
      <c r="A240" s="3">
        <v>10</v>
      </c>
      <c r="B240" s="3">
        <v>1976</v>
      </c>
      <c r="C240" s="39">
        <f t="shared" si="27"/>
        <v>28034</v>
      </c>
      <c r="D240" s="12">
        <f t="shared" si="28"/>
        <v>744</v>
      </c>
      <c r="E240" s="3" t="s">
        <v>17</v>
      </c>
      <c r="F240" s="3">
        <v>11</v>
      </c>
      <c r="G240" s="3">
        <v>2038</v>
      </c>
      <c r="H240" s="2">
        <f t="shared" si="29"/>
        <v>50710</v>
      </c>
      <c r="I240" s="3">
        <v>10</v>
      </c>
      <c r="J240" s="3">
        <v>1976</v>
      </c>
      <c r="K240" s="28">
        <f t="shared" si="38"/>
        <v>28034</v>
      </c>
      <c r="L240" s="12">
        <f t="shared" si="37"/>
        <v>720</v>
      </c>
      <c r="M240" s="3" t="s">
        <v>16</v>
      </c>
      <c r="N240" s="3">
        <v>11</v>
      </c>
      <c r="O240" s="3">
        <v>2036</v>
      </c>
      <c r="P240" s="2">
        <f t="shared" si="39"/>
        <v>49980</v>
      </c>
    </row>
    <row r="241" spans="1:16" ht="15.6" x14ac:dyDescent="0.25">
      <c r="A241" s="3">
        <v>11</v>
      </c>
      <c r="B241" s="3">
        <v>1976</v>
      </c>
      <c r="C241" s="39">
        <f t="shared" si="27"/>
        <v>28065</v>
      </c>
      <c r="D241" s="12">
        <f t="shared" si="28"/>
        <v>744</v>
      </c>
      <c r="E241" s="3" t="s">
        <v>17</v>
      </c>
      <c r="F241" s="3">
        <v>12</v>
      </c>
      <c r="G241" s="3">
        <v>2038</v>
      </c>
      <c r="H241" s="2">
        <f t="shared" si="29"/>
        <v>50740</v>
      </c>
      <c r="I241" s="3">
        <v>11</v>
      </c>
      <c r="J241" s="3">
        <v>1976</v>
      </c>
      <c r="K241" s="28">
        <f t="shared" si="38"/>
        <v>28065</v>
      </c>
      <c r="L241" s="12">
        <f t="shared" si="37"/>
        <v>720</v>
      </c>
      <c r="M241" s="3" t="s">
        <v>16</v>
      </c>
      <c r="N241" s="3">
        <v>12</v>
      </c>
      <c r="O241" s="3">
        <v>2036</v>
      </c>
      <c r="P241" s="2">
        <f t="shared" si="39"/>
        <v>50010</v>
      </c>
    </row>
    <row r="242" spans="1:16" ht="15.6" x14ac:dyDescent="0.25">
      <c r="A242" s="3">
        <v>12</v>
      </c>
      <c r="B242" s="3">
        <v>1976</v>
      </c>
      <c r="C242" s="39">
        <f t="shared" si="27"/>
        <v>28095</v>
      </c>
      <c r="D242" s="12">
        <f t="shared" si="28"/>
        <v>744</v>
      </c>
      <c r="E242" s="3" t="s">
        <v>17</v>
      </c>
      <c r="F242" s="3">
        <v>1</v>
      </c>
      <c r="G242" s="3">
        <v>2039</v>
      </c>
      <c r="H242" s="2">
        <f t="shared" si="29"/>
        <v>50771</v>
      </c>
      <c r="I242" s="3">
        <v>12</v>
      </c>
      <c r="J242" s="3">
        <v>1976</v>
      </c>
      <c r="K242" s="28">
        <f t="shared" si="38"/>
        <v>28095</v>
      </c>
      <c r="L242" s="12">
        <f t="shared" si="37"/>
        <v>720</v>
      </c>
      <c r="M242" s="3" t="s">
        <v>16</v>
      </c>
      <c r="N242" s="3">
        <v>1</v>
      </c>
      <c r="O242" s="3">
        <v>2037</v>
      </c>
      <c r="P242" s="2">
        <f t="shared" si="39"/>
        <v>50041</v>
      </c>
    </row>
    <row r="243" spans="1:16" ht="15.6" x14ac:dyDescent="0.25">
      <c r="A243" s="3">
        <v>1</v>
      </c>
      <c r="B243" s="3">
        <v>1977</v>
      </c>
      <c r="C243" s="39">
        <f t="shared" ref="C243:C254" si="40">DATE(B243,A243,1)</f>
        <v>28126</v>
      </c>
      <c r="D243" s="12">
        <f t="shared" ref="D243:D291" si="41">62*12</f>
        <v>744</v>
      </c>
      <c r="E243" s="3" t="s">
        <v>17</v>
      </c>
      <c r="F243" s="3">
        <v>2</v>
      </c>
      <c r="G243" s="3">
        <v>2039</v>
      </c>
      <c r="H243" s="2">
        <f t="shared" ref="H243:H254" si="42">DATE(G243,F243,1)</f>
        <v>50802</v>
      </c>
      <c r="I243" s="3">
        <v>1</v>
      </c>
      <c r="J243" s="3">
        <v>1977</v>
      </c>
      <c r="K243" s="28">
        <f t="shared" si="38"/>
        <v>28126</v>
      </c>
      <c r="L243" s="12">
        <f t="shared" si="37"/>
        <v>720</v>
      </c>
      <c r="M243" s="3" t="s">
        <v>16</v>
      </c>
      <c r="N243" s="3">
        <v>2</v>
      </c>
      <c r="O243" s="3">
        <v>2037</v>
      </c>
      <c r="P243" s="2">
        <f t="shared" si="39"/>
        <v>50072</v>
      </c>
    </row>
    <row r="244" spans="1:16" ht="15.6" x14ac:dyDescent="0.25">
      <c r="A244" s="3">
        <v>2</v>
      </c>
      <c r="B244" s="3">
        <v>1977</v>
      </c>
      <c r="C244" s="39">
        <f t="shared" si="40"/>
        <v>28157</v>
      </c>
      <c r="D244" s="12">
        <f t="shared" si="41"/>
        <v>744</v>
      </c>
      <c r="E244" s="3" t="s">
        <v>17</v>
      </c>
      <c r="F244" s="3">
        <v>3</v>
      </c>
      <c r="G244" s="3">
        <v>2039</v>
      </c>
      <c r="H244" s="2">
        <f t="shared" si="42"/>
        <v>50830</v>
      </c>
      <c r="I244" s="3">
        <v>2</v>
      </c>
      <c r="J244" s="3">
        <v>1977</v>
      </c>
      <c r="K244" s="28">
        <f t="shared" si="38"/>
        <v>28157</v>
      </c>
      <c r="L244" s="12">
        <f t="shared" si="37"/>
        <v>720</v>
      </c>
      <c r="M244" s="3" t="s">
        <v>16</v>
      </c>
      <c r="N244" s="3">
        <v>3</v>
      </c>
      <c r="O244" s="3">
        <v>2037</v>
      </c>
      <c r="P244" s="2">
        <f t="shared" si="39"/>
        <v>50100</v>
      </c>
    </row>
    <row r="245" spans="1:16" ht="15.6" x14ac:dyDescent="0.25">
      <c r="A245" s="3">
        <v>3</v>
      </c>
      <c r="B245" s="3">
        <v>1977</v>
      </c>
      <c r="C245" s="39">
        <f t="shared" si="40"/>
        <v>28185</v>
      </c>
      <c r="D245" s="12">
        <f t="shared" si="41"/>
        <v>744</v>
      </c>
      <c r="E245" s="3" t="s">
        <v>17</v>
      </c>
      <c r="F245" s="3">
        <v>4</v>
      </c>
      <c r="G245" s="3">
        <v>2039</v>
      </c>
      <c r="H245" s="2">
        <f t="shared" si="42"/>
        <v>50861</v>
      </c>
      <c r="I245" s="3">
        <v>3</v>
      </c>
      <c r="J245" s="3">
        <v>1977</v>
      </c>
      <c r="K245" s="28">
        <f t="shared" si="38"/>
        <v>28185</v>
      </c>
      <c r="L245" s="12">
        <f t="shared" si="37"/>
        <v>720</v>
      </c>
      <c r="M245" s="3" t="s">
        <v>16</v>
      </c>
      <c r="N245" s="3">
        <v>4</v>
      </c>
      <c r="O245" s="3">
        <v>2037</v>
      </c>
      <c r="P245" s="2">
        <f t="shared" si="39"/>
        <v>50131</v>
      </c>
    </row>
    <row r="246" spans="1:16" ht="15.6" x14ac:dyDescent="0.25">
      <c r="A246" s="3">
        <v>4</v>
      </c>
      <c r="B246" s="3">
        <v>1977</v>
      </c>
      <c r="C246" s="39">
        <f t="shared" si="40"/>
        <v>28216</v>
      </c>
      <c r="D246" s="12">
        <f t="shared" si="41"/>
        <v>744</v>
      </c>
      <c r="E246" s="3" t="s">
        <v>17</v>
      </c>
      <c r="F246" s="3">
        <v>5</v>
      </c>
      <c r="G246" s="3">
        <v>2039</v>
      </c>
      <c r="H246" s="2">
        <f t="shared" si="42"/>
        <v>50891</v>
      </c>
      <c r="I246" s="3">
        <v>4</v>
      </c>
      <c r="J246" s="3">
        <v>1977</v>
      </c>
      <c r="K246" s="28">
        <f t="shared" si="38"/>
        <v>28216</v>
      </c>
      <c r="L246" s="12">
        <f t="shared" si="37"/>
        <v>720</v>
      </c>
      <c r="M246" s="3" t="s">
        <v>16</v>
      </c>
      <c r="N246" s="3">
        <v>5</v>
      </c>
      <c r="O246" s="3">
        <v>2037</v>
      </c>
      <c r="P246" s="2">
        <f t="shared" si="39"/>
        <v>50161</v>
      </c>
    </row>
    <row r="247" spans="1:16" ht="15.6" x14ac:dyDescent="0.25">
      <c r="A247" s="3">
        <v>5</v>
      </c>
      <c r="B247" s="3">
        <v>1977</v>
      </c>
      <c r="C247" s="39">
        <f t="shared" si="40"/>
        <v>28246</v>
      </c>
      <c r="D247" s="12">
        <f t="shared" si="41"/>
        <v>744</v>
      </c>
      <c r="E247" s="3" t="s">
        <v>17</v>
      </c>
      <c r="F247" s="3">
        <v>6</v>
      </c>
      <c r="G247" s="3">
        <v>2039</v>
      </c>
      <c r="H247" s="2">
        <f t="shared" si="42"/>
        <v>50922</v>
      </c>
      <c r="I247" s="3">
        <v>5</v>
      </c>
      <c r="J247" s="3">
        <v>1977</v>
      </c>
      <c r="K247" s="28">
        <f t="shared" si="38"/>
        <v>28246</v>
      </c>
      <c r="L247" s="12">
        <f t="shared" si="37"/>
        <v>720</v>
      </c>
      <c r="M247" s="3" t="s">
        <v>16</v>
      </c>
      <c r="N247" s="3">
        <v>6</v>
      </c>
      <c r="O247" s="3">
        <v>2037</v>
      </c>
      <c r="P247" s="2">
        <f t="shared" si="39"/>
        <v>50192</v>
      </c>
    </row>
    <row r="248" spans="1:16" ht="15.6" x14ac:dyDescent="0.25">
      <c r="A248" s="3">
        <v>6</v>
      </c>
      <c r="B248" s="3">
        <v>1977</v>
      </c>
      <c r="C248" s="39">
        <f t="shared" si="40"/>
        <v>28277</v>
      </c>
      <c r="D248" s="12">
        <f t="shared" si="41"/>
        <v>744</v>
      </c>
      <c r="E248" s="3" t="s">
        <v>17</v>
      </c>
      <c r="F248" s="3">
        <v>7</v>
      </c>
      <c r="G248" s="3">
        <v>2039</v>
      </c>
      <c r="H248" s="2">
        <f t="shared" si="42"/>
        <v>50952</v>
      </c>
      <c r="I248" s="3">
        <v>6</v>
      </c>
      <c r="J248" s="3">
        <v>1977</v>
      </c>
      <c r="K248" s="28">
        <f t="shared" si="38"/>
        <v>28277</v>
      </c>
      <c r="L248" s="12">
        <f t="shared" si="37"/>
        <v>720</v>
      </c>
      <c r="M248" s="3" t="s">
        <v>16</v>
      </c>
      <c r="N248" s="3">
        <v>7</v>
      </c>
      <c r="O248" s="3">
        <v>2037</v>
      </c>
      <c r="P248" s="2">
        <f t="shared" si="39"/>
        <v>50222</v>
      </c>
    </row>
    <row r="249" spans="1:16" ht="15.6" x14ac:dyDescent="0.25">
      <c r="A249" s="3">
        <v>7</v>
      </c>
      <c r="B249" s="3">
        <v>1977</v>
      </c>
      <c r="C249" s="39">
        <f t="shared" si="40"/>
        <v>28307</v>
      </c>
      <c r="D249" s="12">
        <f t="shared" si="41"/>
        <v>744</v>
      </c>
      <c r="E249" s="3" t="s">
        <v>17</v>
      </c>
      <c r="F249" s="3">
        <v>8</v>
      </c>
      <c r="G249" s="3">
        <v>2039</v>
      </c>
      <c r="H249" s="2">
        <f t="shared" si="42"/>
        <v>50983</v>
      </c>
      <c r="I249" s="3">
        <v>7</v>
      </c>
      <c r="J249" s="3">
        <v>1977</v>
      </c>
      <c r="K249" s="28">
        <f t="shared" si="38"/>
        <v>28307</v>
      </c>
      <c r="L249" s="12">
        <f t="shared" si="37"/>
        <v>720</v>
      </c>
      <c r="M249" s="3" t="s">
        <v>16</v>
      </c>
      <c r="N249" s="3">
        <v>8</v>
      </c>
      <c r="O249" s="3">
        <v>2037</v>
      </c>
      <c r="P249" s="2">
        <f t="shared" si="39"/>
        <v>50253</v>
      </c>
    </row>
    <row r="250" spans="1:16" ht="15.6" x14ac:dyDescent="0.25">
      <c r="A250" s="3">
        <v>8</v>
      </c>
      <c r="B250" s="3">
        <v>1977</v>
      </c>
      <c r="C250" s="39">
        <f t="shared" si="40"/>
        <v>28338</v>
      </c>
      <c r="D250" s="12">
        <f t="shared" si="41"/>
        <v>744</v>
      </c>
      <c r="E250" s="3" t="s">
        <v>17</v>
      </c>
      <c r="F250" s="3">
        <v>9</v>
      </c>
      <c r="G250" s="3">
        <v>2039</v>
      </c>
      <c r="H250" s="2">
        <f t="shared" si="42"/>
        <v>51014</v>
      </c>
      <c r="I250" s="3">
        <v>8</v>
      </c>
      <c r="J250" s="3">
        <v>1977</v>
      </c>
      <c r="K250" s="28">
        <f t="shared" si="38"/>
        <v>28338</v>
      </c>
      <c r="L250" s="12">
        <f t="shared" si="37"/>
        <v>720</v>
      </c>
      <c r="M250" s="3" t="s">
        <v>16</v>
      </c>
      <c r="N250" s="3">
        <v>9</v>
      </c>
      <c r="O250" s="3">
        <v>2037</v>
      </c>
      <c r="P250" s="2">
        <f t="shared" si="39"/>
        <v>50284</v>
      </c>
    </row>
    <row r="251" spans="1:16" ht="15.6" x14ac:dyDescent="0.25">
      <c r="A251" s="3">
        <v>9</v>
      </c>
      <c r="B251" s="3">
        <v>1977</v>
      </c>
      <c r="C251" s="39">
        <f t="shared" si="40"/>
        <v>28369</v>
      </c>
      <c r="D251" s="12">
        <f t="shared" si="41"/>
        <v>744</v>
      </c>
      <c r="E251" s="3" t="s">
        <v>17</v>
      </c>
      <c r="F251" s="3">
        <v>10</v>
      </c>
      <c r="G251" s="3">
        <v>2039</v>
      </c>
      <c r="H251" s="2">
        <f t="shared" si="42"/>
        <v>51044</v>
      </c>
      <c r="I251" s="3">
        <v>9</v>
      </c>
      <c r="J251" s="3">
        <v>1977</v>
      </c>
      <c r="K251" s="28">
        <f t="shared" si="38"/>
        <v>28369</v>
      </c>
      <c r="L251" s="12">
        <f t="shared" si="37"/>
        <v>720</v>
      </c>
      <c r="M251" s="3" t="s">
        <v>16</v>
      </c>
      <c r="N251" s="3">
        <v>10</v>
      </c>
      <c r="O251" s="3">
        <v>2037</v>
      </c>
      <c r="P251" s="2">
        <f t="shared" si="39"/>
        <v>50314</v>
      </c>
    </row>
    <row r="252" spans="1:16" ht="15.6" x14ac:dyDescent="0.25">
      <c r="A252" s="3">
        <v>10</v>
      </c>
      <c r="B252" s="3">
        <v>1977</v>
      </c>
      <c r="C252" s="39">
        <f t="shared" si="40"/>
        <v>28399</v>
      </c>
      <c r="D252" s="12">
        <f t="shared" si="41"/>
        <v>744</v>
      </c>
      <c r="E252" s="3" t="s">
        <v>17</v>
      </c>
      <c r="F252" s="3">
        <v>11</v>
      </c>
      <c r="G252" s="3">
        <v>2039</v>
      </c>
      <c r="H252" s="2">
        <f t="shared" si="42"/>
        <v>51075</v>
      </c>
      <c r="I252" s="3">
        <v>10</v>
      </c>
      <c r="J252" s="3">
        <v>1977</v>
      </c>
      <c r="K252" s="28">
        <f t="shared" si="38"/>
        <v>28399</v>
      </c>
      <c r="L252" s="12">
        <f t="shared" si="37"/>
        <v>720</v>
      </c>
      <c r="M252" s="3" t="s">
        <v>16</v>
      </c>
      <c r="N252" s="3">
        <v>11</v>
      </c>
      <c r="O252" s="3">
        <v>2037</v>
      </c>
      <c r="P252" s="2">
        <f t="shared" si="39"/>
        <v>50345</v>
      </c>
    </row>
    <row r="253" spans="1:16" ht="15.6" x14ac:dyDescent="0.25">
      <c r="A253" s="3">
        <v>11</v>
      </c>
      <c r="B253" s="3">
        <v>1977</v>
      </c>
      <c r="C253" s="39">
        <f t="shared" si="40"/>
        <v>28430</v>
      </c>
      <c r="D253" s="12">
        <f t="shared" si="41"/>
        <v>744</v>
      </c>
      <c r="E253" s="3" t="s">
        <v>17</v>
      </c>
      <c r="F253" s="3">
        <v>12</v>
      </c>
      <c r="G253" s="3">
        <v>2039</v>
      </c>
      <c r="H253" s="2">
        <f t="shared" si="42"/>
        <v>51105</v>
      </c>
      <c r="I253" s="3">
        <v>11</v>
      </c>
      <c r="J253" s="3">
        <v>1977</v>
      </c>
      <c r="K253" s="28">
        <f t="shared" si="38"/>
        <v>28430</v>
      </c>
      <c r="L253" s="12">
        <f t="shared" si="37"/>
        <v>720</v>
      </c>
      <c r="M253" s="3" t="s">
        <v>16</v>
      </c>
      <c r="N253" s="3">
        <v>12</v>
      </c>
      <c r="O253" s="3">
        <v>2037</v>
      </c>
      <c r="P253" s="2">
        <f t="shared" si="39"/>
        <v>50375</v>
      </c>
    </row>
    <row r="254" spans="1:16" ht="15.6" x14ac:dyDescent="0.25">
      <c r="A254" s="3">
        <v>12</v>
      </c>
      <c r="B254" s="3">
        <v>1977</v>
      </c>
      <c r="C254" s="39">
        <f t="shared" si="40"/>
        <v>28460</v>
      </c>
      <c r="D254" s="12">
        <f t="shared" si="41"/>
        <v>744</v>
      </c>
      <c r="E254" s="3" t="s">
        <v>17</v>
      </c>
      <c r="F254" s="3">
        <v>1</v>
      </c>
      <c r="G254" s="3">
        <v>2040</v>
      </c>
      <c r="H254" s="2">
        <f t="shared" si="42"/>
        <v>51136</v>
      </c>
      <c r="I254" s="3">
        <v>12</v>
      </c>
      <c r="J254" s="3">
        <v>1977</v>
      </c>
      <c r="K254" s="28">
        <f t="shared" si="38"/>
        <v>28460</v>
      </c>
      <c r="L254" s="12">
        <f t="shared" si="37"/>
        <v>720</v>
      </c>
      <c r="M254" s="3" t="s">
        <v>16</v>
      </c>
      <c r="N254" s="3">
        <v>1</v>
      </c>
      <c r="O254" s="3">
        <v>2038</v>
      </c>
      <c r="P254" s="2">
        <f t="shared" si="39"/>
        <v>50406</v>
      </c>
    </row>
    <row r="255" spans="1:16" ht="24.75" customHeight="1" x14ac:dyDescent="0.25">
      <c r="B255" s="5"/>
      <c r="C255" s="39">
        <v>28491</v>
      </c>
      <c r="D255" s="12">
        <f t="shared" si="41"/>
        <v>744</v>
      </c>
      <c r="E255" s="3" t="s">
        <v>17</v>
      </c>
      <c r="F255" s="5"/>
      <c r="G255" s="5"/>
      <c r="H255" s="5"/>
      <c r="I255" s="5"/>
      <c r="J255" s="5"/>
      <c r="K255" s="39">
        <v>28491</v>
      </c>
      <c r="L255" s="12">
        <f t="shared" si="37"/>
        <v>720</v>
      </c>
      <c r="M255" s="3" t="s">
        <v>16</v>
      </c>
      <c r="N255" s="5"/>
      <c r="O255" s="5"/>
      <c r="P255" s="5"/>
    </row>
    <row r="256" spans="1:16" ht="24.75" customHeight="1" x14ac:dyDescent="0.25">
      <c r="B256" s="5"/>
      <c r="C256" s="39">
        <v>28522</v>
      </c>
      <c r="D256" s="12">
        <f t="shared" si="41"/>
        <v>744</v>
      </c>
      <c r="E256" s="3" t="s">
        <v>17</v>
      </c>
      <c r="F256" s="5"/>
      <c r="G256" s="5"/>
      <c r="H256" s="5"/>
      <c r="I256" s="5"/>
      <c r="J256" s="5"/>
      <c r="K256" s="39">
        <v>28522</v>
      </c>
      <c r="L256" s="12">
        <f t="shared" si="37"/>
        <v>720</v>
      </c>
      <c r="M256" s="3" t="s">
        <v>16</v>
      </c>
      <c r="N256" s="5"/>
      <c r="O256" s="5"/>
      <c r="P256" s="5"/>
    </row>
    <row r="257" spans="2:16" ht="24.75" customHeight="1" x14ac:dyDescent="0.25">
      <c r="B257" s="5"/>
      <c r="C257" s="39">
        <v>28550</v>
      </c>
      <c r="D257" s="12">
        <f t="shared" si="41"/>
        <v>744</v>
      </c>
      <c r="E257" s="3" t="s">
        <v>17</v>
      </c>
      <c r="F257" s="5"/>
      <c r="G257" s="5"/>
      <c r="H257" s="5"/>
      <c r="I257" s="5"/>
      <c r="J257" s="5"/>
      <c r="K257" s="39">
        <v>28550</v>
      </c>
      <c r="L257" s="12">
        <f t="shared" si="37"/>
        <v>720</v>
      </c>
      <c r="M257" s="3" t="s">
        <v>16</v>
      </c>
      <c r="N257" s="5"/>
      <c r="O257" s="5"/>
      <c r="P257" s="5"/>
    </row>
    <row r="258" spans="2:16" ht="24.75" customHeight="1" x14ac:dyDescent="0.25">
      <c r="B258" s="5"/>
      <c r="C258" s="39">
        <v>28581</v>
      </c>
      <c r="D258" s="12">
        <f t="shared" si="41"/>
        <v>744</v>
      </c>
      <c r="E258" s="3" t="s">
        <v>17</v>
      </c>
      <c r="F258" s="5"/>
      <c r="G258" s="5"/>
      <c r="H258" s="5"/>
      <c r="I258" s="5"/>
      <c r="J258" s="5"/>
      <c r="K258" s="39">
        <v>28581</v>
      </c>
      <c r="L258" s="12">
        <f t="shared" si="37"/>
        <v>720</v>
      </c>
      <c r="M258" s="3" t="s">
        <v>16</v>
      </c>
      <c r="N258" s="5"/>
      <c r="O258" s="5"/>
      <c r="P258" s="5"/>
    </row>
    <row r="259" spans="2:16" ht="24.75" customHeight="1" x14ac:dyDescent="0.25">
      <c r="B259" s="5"/>
      <c r="C259" s="39">
        <v>28611</v>
      </c>
      <c r="D259" s="12">
        <f t="shared" si="41"/>
        <v>744</v>
      </c>
      <c r="E259" s="3" t="s">
        <v>17</v>
      </c>
      <c r="F259" s="5"/>
      <c r="G259" s="5"/>
      <c r="H259" s="5"/>
      <c r="I259" s="5"/>
      <c r="J259" s="5"/>
      <c r="K259" s="39">
        <v>28611</v>
      </c>
      <c r="L259" s="12">
        <f t="shared" si="37"/>
        <v>720</v>
      </c>
      <c r="M259" s="3" t="s">
        <v>16</v>
      </c>
      <c r="N259" s="5"/>
      <c r="O259" s="5"/>
      <c r="P259" s="5"/>
    </row>
    <row r="260" spans="2:16" ht="24.75" customHeight="1" x14ac:dyDescent="0.25">
      <c r="B260" s="5"/>
      <c r="C260" s="39">
        <v>28642</v>
      </c>
      <c r="D260" s="12">
        <f t="shared" si="41"/>
        <v>744</v>
      </c>
      <c r="E260" s="3" t="s">
        <v>17</v>
      </c>
      <c r="F260" s="5"/>
      <c r="G260" s="5"/>
      <c r="H260" s="5"/>
      <c r="I260" s="5"/>
      <c r="J260" s="5"/>
      <c r="K260" s="39">
        <v>28642</v>
      </c>
      <c r="L260" s="12">
        <f t="shared" si="37"/>
        <v>720</v>
      </c>
      <c r="M260" s="3" t="s">
        <v>16</v>
      </c>
      <c r="N260" s="5"/>
      <c r="O260" s="5"/>
      <c r="P260" s="5"/>
    </row>
    <row r="261" spans="2:16" ht="24.75" customHeight="1" x14ac:dyDescent="0.25">
      <c r="B261" s="5"/>
      <c r="C261" s="39">
        <v>28672</v>
      </c>
      <c r="D261" s="12">
        <f t="shared" si="41"/>
        <v>744</v>
      </c>
      <c r="E261" s="3" t="s">
        <v>17</v>
      </c>
      <c r="F261" s="5"/>
      <c r="G261" s="5"/>
      <c r="H261" s="5"/>
      <c r="I261" s="5"/>
      <c r="J261" s="5"/>
      <c r="K261" s="39">
        <v>28672</v>
      </c>
      <c r="L261" s="12">
        <f t="shared" si="37"/>
        <v>720</v>
      </c>
      <c r="M261" s="3" t="s">
        <v>16</v>
      </c>
      <c r="N261" s="5"/>
      <c r="O261" s="5"/>
      <c r="P261" s="5"/>
    </row>
    <row r="262" spans="2:16" ht="24.75" customHeight="1" x14ac:dyDescent="0.25">
      <c r="B262" s="5"/>
      <c r="C262" s="39">
        <v>28703</v>
      </c>
      <c r="D262" s="12">
        <f t="shared" si="41"/>
        <v>744</v>
      </c>
      <c r="E262" s="3" t="s">
        <v>17</v>
      </c>
      <c r="F262" s="5"/>
      <c r="G262" s="5"/>
      <c r="H262" s="5"/>
      <c r="I262" s="5"/>
      <c r="J262" s="5"/>
      <c r="K262" s="39">
        <v>28703</v>
      </c>
      <c r="L262" s="12">
        <f t="shared" si="37"/>
        <v>720</v>
      </c>
      <c r="M262" s="3" t="s">
        <v>16</v>
      </c>
      <c r="N262" s="5"/>
      <c r="O262" s="5"/>
      <c r="P262" s="5"/>
    </row>
    <row r="263" spans="2:16" ht="24.75" customHeight="1" x14ac:dyDescent="0.25">
      <c r="B263" s="5"/>
      <c r="C263" s="39">
        <v>28734</v>
      </c>
      <c r="D263" s="12">
        <f t="shared" si="41"/>
        <v>744</v>
      </c>
      <c r="E263" s="3" t="s">
        <v>17</v>
      </c>
      <c r="F263" s="5"/>
      <c r="G263" s="5"/>
      <c r="H263" s="5"/>
      <c r="I263" s="5"/>
      <c r="J263" s="5"/>
      <c r="K263" s="39">
        <v>28734</v>
      </c>
      <c r="L263" s="12">
        <f t="shared" si="37"/>
        <v>720</v>
      </c>
      <c r="M263" s="3" t="s">
        <v>16</v>
      </c>
      <c r="N263" s="5"/>
      <c r="O263" s="5"/>
      <c r="P263" s="5"/>
    </row>
    <row r="264" spans="2:16" ht="24.75" customHeight="1" x14ac:dyDescent="0.25">
      <c r="B264" s="5"/>
      <c r="C264" s="39">
        <v>28764</v>
      </c>
      <c r="D264" s="12">
        <f t="shared" si="41"/>
        <v>744</v>
      </c>
      <c r="E264" s="3" t="s">
        <v>17</v>
      </c>
      <c r="F264" s="5"/>
      <c r="G264" s="5"/>
      <c r="H264" s="5"/>
      <c r="I264" s="5"/>
      <c r="J264" s="5"/>
      <c r="K264" s="39">
        <v>28764</v>
      </c>
      <c r="L264" s="12">
        <f t="shared" si="37"/>
        <v>720</v>
      </c>
      <c r="M264" s="3" t="s">
        <v>16</v>
      </c>
      <c r="N264" s="5"/>
      <c r="O264" s="5"/>
      <c r="P264" s="5"/>
    </row>
    <row r="265" spans="2:16" ht="24.75" customHeight="1" x14ac:dyDescent="0.25">
      <c r="B265" s="5"/>
      <c r="C265" s="39">
        <v>28795</v>
      </c>
      <c r="D265" s="12">
        <f t="shared" si="41"/>
        <v>744</v>
      </c>
      <c r="E265" s="3" t="s">
        <v>17</v>
      </c>
      <c r="F265" s="5"/>
      <c r="G265" s="5"/>
      <c r="H265" s="5"/>
      <c r="I265" s="5"/>
      <c r="J265" s="5"/>
      <c r="K265" s="39">
        <v>28795</v>
      </c>
      <c r="L265" s="12">
        <f t="shared" si="37"/>
        <v>720</v>
      </c>
      <c r="M265" s="3" t="s">
        <v>16</v>
      </c>
      <c r="N265" s="5"/>
      <c r="O265" s="5"/>
      <c r="P265" s="5"/>
    </row>
    <row r="266" spans="2:16" ht="24.75" customHeight="1" x14ac:dyDescent="0.25">
      <c r="B266" s="5"/>
      <c r="C266" s="39">
        <v>28825</v>
      </c>
      <c r="D266" s="12">
        <f t="shared" si="41"/>
        <v>744</v>
      </c>
      <c r="E266" s="3" t="s">
        <v>17</v>
      </c>
      <c r="F266" s="5"/>
      <c r="G266" s="5"/>
      <c r="H266" s="5"/>
      <c r="I266" s="5"/>
      <c r="J266" s="5"/>
      <c r="K266" s="39">
        <v>28825</v>
      </c>
      <c r="L266" s="12">
        <f t="shared" si="37"/>
        <v>720</v>
      </c>
      <c r="M266" s="3" t="s">
        <v>16</v>
      </c>
      <c r="N266" s="5"/>
      <c r="O266" s="5"/>
      <c r="P266" s="5"/>
    </row>
    <row r="267" spans="2:16" ht="24.75" customHeight="1" x14ac:dyDescent="0.35">
      <c r="B267" s="5"/>
      <c r="C267" s="40">
        <v>28856</v>
      </c>
      <c r="D267" s="12">
        <f t="shared" si="41"/>
        <v>744</v>
      </c>
      <c r="E267" s="3" t="s">
        <v>17</v>
      </c>
      <c r="F267" s="5"/>
      <c r="G267" s="5"/>
      <c r="H267" s="5"/>
      <c r="I267" s="5"/>
      <c r="J267" s="5"/>
      <c r="K267" s="40">
        <v>28856</v>
      </c>
      <c r="L267" s="12">
        <f t="shared" si="37"/>
        <v>720</v>
      </c>
      <c r="M267" s="3" t="s">
        <v>16</v>
      </c>
      <c r="N267" s="5"/>
      <c r="O267" s="5"/>
      <c r="P267" s="5"/>
    </row>
    <row r="268" spans="2:16" ht="24.75" customHeight="1" x14ac:dyDescent="0.35">
      <c r="B268" s="5"/>
      <c r="C268" s="40">
        <v>28887</v>
      </c>
      <c r="D268" s="12">
        <f t="shared" si="41"/>
        <v>744</v>
      </c>
      <c r="E268" s="3" t="s">
        <v>17</v>
      </c>
      <c r="F268" s="5"/>
      <c r="G268" s="5"/>
      <c r="H268" s="5"/>
      <c r="I268" s="5"/>
      <c r="J268" s="5"/>
      <c r="K268" s="40">
        <v>28887</v>
      </c>
      <c r="L268" s="12">
        <f t="shared" si="37"/>
        <v>720</v>
      </c>
      <c r="M268" s="3" t="s">
        <v>16</v>
      </c>
      <c r="N268" s="5"/>
      <c r="O268" s="5"/>
      <c r="P268" s="5"/>
    </row>
    <row r="269" spans="2:16" ht="24.75" customHeight="1" x14ac:dyDescent="0.35">
      <c r="B269" s="5"/>
      <c r="C269" s="40">
        <v>28915</v>
      </c>
      <c r="D269" s="12">
        <f t="shared" si="41"/>
        <v>744</v>
      </c>
      <c r="E269" s="3" t="s">
        <v>17</v>
      </c>
      <c r="F269" s="5"/>
      <c r="G269" s="5"/>
      <c r="H269" s="5"/>
      <c r="I269" s="5"/>
      <c r="J269" s="5"/>
      <c r="K269" s="40">
        <v>28915</v>
      </c>
      <c r="L269" s="12">
        <f t="shared" si="37"/>
        <v>720</v>
      </c>
      <c r="M269" s="3" t="s">
        <v>16</v>
      </c>
      <c r="N269" s="5"/>
      <c r="O269" s="5"/>
      <c r="P269" s="5"/>
    </row>
    <row r="270" spans="2:16" ht="24.75" customHeight="1" x14ac:dyDescent="0.35">
      <c r="B270" s="5"/>
      <c r="C270" s="40">
        <v>28946</v>
      </c>
      <c r="D270" s="12">
        <f t="shared" si="41"/>
        <v>744</v>
      </c>
      <c r="E270" s="3" t="s">
        <v>17</v>
      </c>
      <c r="F270" s="5"/>
      <c r="G270" s="5"/>
      <c r="H270" s="5"/>
      <c r="I270" s="5"/>
      <c r="J270" s="5"/>
      <c r="K270" s="40">
        <v>28946</v>
      </c>
      <c r="L270" s="12">
        <f t="shared" si="37"/>
        <v>720</v>
      </c>
      <c r="M270" s="3" t="s">
        <v>16</v>
      </c>
      <c r="N270" s="5"/>
      <c r="O270" s="5"/>
      <c r="P270" s="5"/>
    </row>
    <row r="271" spans="2:16" ht="24.75" customHeight="1" x14ac:dyDescent="0.35">
      <c r="B271" s="5"/>
      <c r="C271" s="40">
        <v>28976</v>
      </c>
      <c r="D271" s="12">
        <f t="shared" si="41"/>
        <v>744</v>
      </c>
      <c r="E271" s="3" t="s">
        <v>17</v>
      </c>
      <c r="F271" s="5"/>
      <c r="G271" s="5"/>
      <c r="H271" s="5"/>
      <c r="I271" s="5"/>
      <c r="J271" s="5"/>
      <c r="K271" s="40">
        <v>28976</v>
      </c>
      <c r="L271" s="12">
        <f t="shared" si="37"/>
        <v>720</v>
      </c>
      <c r="M271" s="3" t="s">
        <v>16</v>
      </c>
      <c r="N271" s="5"/>
      <c r="O271" s="5"/>
      <c r="P271" s="5"/>
    </row>
    <row r="272" spans="2:16" ht="24.75" customHeight="1" x14ac:dyDescent="0.35">
      <c r="B272" s="5"/>
      <c r="C272" s="40">
        <v>29007</v>
      </c>
      <c r="D272" s="12">
        <f t="shared" si="41"/>
        <v>744</v>
      </c>
      <c r="E272" s="3" t="s">
        <v>17</v>
      </c>
      <c r="F272" s="5"/>
      <c r="G272" s="5"/>
      <c r="H272" s="5"/>
      <c r="I272" s="5"/>
      <c r="J272" s="5"/>
      <c r="K272" s="40">
        <v>29007</v>
      </c>
      <c r="L272" s="12">
        <f t="shared" si="37"/>
        <v>720</v>
      </c>
      <c r="M272" s="3" t="s">
        <v>16</v>
      </c>
      <c r="N272" s="5"/>
      <c r="O272" s="5"/>
      <c r="P272" s="5"/>
    </row>
    <row r="273" spans="2:16" ht="24.75" customHeight="1" x14ac:dyDescent="0.35">
      <c r="B273" s="5"/>
      <c r="C273" s="40">
        <v>29037</v>
      </c>
      <c r="D273" s="12">
        <f t="shared" si="41"/>
        <v>744</v>
      </c>
      <c r="E273" s="3" t="s">
        <v>17</v>
      </c>
      <c r="F273" s="5"/>
      <c r="G273" s="5"/>
      <c r="H273" s="5"/>
      <c r="I273" s="5"/>
      <c r="J273" s="5"/>
      <c r="K273" s="40">
        <v>29037</v>
      </c>
      <c r="L273" s="12">
        <f t="shared" si="37"/>
        <v>720</v>
      </c>
      <c r="M273" s="3" t="s">
        <v>16</v>
      </c>
      <c r="N273" s="5"/>
      <c r="O273" s="5"/>
      <c r="P273" s="5"/>
    </row>
    <row r="274" spans="2:16" ht="24.75" customHeight="1" x14ac:dyDescent="0.35">
      <c r="B274" s="5"/>
      <c r="C274" s="40">
        <v>29068</v>
      </c>
      <c r="D274" s="12">
        <f t="shared" si="41"/>
        <v>744</v>
      </c>
      <c r="E274" s="3" t="s">
        <v>17</v>
      </c>
      <c r="F274" s="5"/>
      <c r="G274" s="5"/>
      <c r="H274" s="5"/>
      <c r="I274" s="5"/>
      <c r="J274" s="5"/>
      <c r="K274" s="40">
        <v>29068</v>
      </c>
      <c r="L274" s="12">
        <f t="shared" si="37"/>
        <v>720</v>
      </c>
      <c r="M274" s="3" t="s">
        <v>16</v>
      </c>
      <c r="N274" s="5"/>
      <c r="O274" s="5"/>
      <c r="P274" s="5"/>
    </row>
    <row r="275" spans="2:16" ht="24.75" customHeight="1" x14ac:dyDescent="0.35">
      <c r="B275" s="5"/>
      <c r="C275" s="40">
        <v>29099</v>
      </c>
      <c r="D275" s="12">
        <f t="shared" si="41"/>
        <v>744</v>
      </c>
      <c r="E275" s="3" t="s">
        <v>17</v>
      </c>
      <c r="F275" s="5"/>
      <c r="G275" s="5"/>
      <c r="H275" s="5"/>
      <c r="I275" s="5"/>
      <c r="J275" s="5"/>
      <c r="K275" s="40">
        <v>29099</v>
      </c>
      <c r="L275" s="12">
        <f t="shared" si="37"/>
        <v>720</v>
      </c>
      <c r="M275" s="3" t="s">
        <v>16</v>
      </c>
      <c r="N275" s="5"/>
      <c r="O275" s="5"/>
      <c r="P275" s="5"/>
    </row>
    <row r="276" spans="2:16" ht="24.75" customHeight="1" x14ac:dyDescent="0.35">
      <c r="B276" s="5"/>
      <c r="C276" s="40">
        <v>29129</v>
      </c>
      <c r="D276" s="12">
        <f t="shared" si="41"/>
        <v>744</v>
      </c>
      <c r="E276" s="3" t="s">
        <v>17</v>
      </c>
      <c r="F276" s="5"/>
      <c r="G276" s="5"/>
      <c r="H276" s="5"/>
      <c r="I276" s="5"/>
      <c r="J276" s="5"/>
      <c r="K276" s="40">
        <v>29129</v>
      </c>
      <c r="L276" s="12">
        <f t="shared" si="37"/>
        <v>720</v>
      </c>
      <c r="M276" s="3" t="s">
        <v>16</v>
      </c>
      <c r="N276" s="5"/>
      <c r="O276" s="5"/>
      <c r="P276" s="5"/>
    </row>
    <row r="277" spans="2:16" ht="24.75" customHeight="1" x14ac:dyDescent="0.35">
      <c r="B277" s="5"/>
      <c r="C277" s="40">
        <v>29160</v>
      </c>
      <c r="D277" s="12">
        <f t="shared" si="41"/>
        <v>744</v>
      </c>
      <c r="E277" s="3" t="s">
        <v>17</v>
      </c>
      <c r="F277" s="5"/>
      <c r="G277" s="5"/>
      <c r="H277" s="5"/>
      <c r="I277" s="5"/>
      <c r="J277" s="5"/>
      <c r="K277" s="40">
        <v>29160</v>
      </c>
      <c r="L277" s="12">
        <f t="shared" si="37"/>
        <v>720</v>
      </c>
      <c r="M277" s="3" t="s">
        <v>16</v>
      </c>
      <c r="N277" s="5"/>
      <c r="O277" s="5"/>
      <c r="P277" s="5"/>
    </row>
    <row r="278" spans="2:16" ht="24.75" customHeight="1" x14ac:dyDescent="0.35">
      <c r="B278" s="5"/>
      <c r="C278" s="40">
        <v>29190</v>
      </c>
      <c r="D278" s="12">
        <f t="shared" si="41"/>
        <v>744</v>
      </c>
      <c r="E278" s="3" t="s">
        <v>17</v>
      </c>
      <c r="F278" s="5"/>
      <c r="G278" s="5"/>
      <c r="H278" s="5"/>
      <c r="I278" s="5"/>
      <c r="J278" s="5"/>
      <c r="K278" s="40">
        <v>29190</v>
      </c>
      <c r="L278" s="12">
        <f t="shared" si="37"/>
        <v>720</v>
      </c>
      <c r="M278" s="3" t="s">
        <v>16</v>
      </c>
      <c r="N278" s="5"/>
      <c r="O278" s="5"/>
      <c r="P278" s="5"/>
    </row>
    <row r="279" spans="2:16" ht="24.75" customHeight="1" x14ac:dyDescent="0.35">
      <c r="B279" s="5"/>
      <c r="C279" s="40">
        <v>29221</v>
      </c>
      <c r="D279" s="12">
        <f t="shared" si="41"/>
        <v>744</v>
      </c>
      <c r="E279" s="3" t="s">
        <v>17</v>
      </c>
      <c r="F279" s="5"/>
      <c r="G279" s="5"/>
      <c r="H279" s="5"/>
      <c r="I279" s="5"/>
      <c r="J279" s="5"/>
      <c r="K279" s="40">
        <v>29221</v>
      </c>
      <c r="L279" s="12">
        <f t="shared" si="37"/>
        <v>720</v>
      </c>
      <c r="M279" s="3" t="s">
        <v>16</v>
      </c>
      <c r="N279" s="5"/>
      <c r="O279" s="5"/>
      <c r="P279" s="5"/>
    </row>
    <row r="280" spans="2:16" ht="24.75" customHeight="1" x14ac:dyDescent="0.35">
      <c r="B280" s="5"/>
      <c r="C280" s="40">
        <v>29252</v>
      </c>
      <c r="D280" s="12">
        <f t="shared" si="41"/>
        <v>744</v>
      </c>
      <c r="E280" s="3" t="s">
        <v>17</v>
      </c>
      <c r="F280" s="5"/>
      <c r="G280" s="5"/>
      <c r="H280" s="5"/>
      <c r="I280" s="5"/>
      <c r="J280" s="5"/>
      <c r="K280" s="40">
        <v>29252</v>
      </c>
      <c r="L280" s="12">
        <f t="shared" si="37"/>
        <v>720</v>
      </c>
      <c r="M280" s="3" t="s">
        <v>16</v>
      </c>
      <c r="N280" s="5"/>
      <c r="O280" s="5"/>
      <c r="P280" s="5"/>
    </row>
    <row r="281" spans="2:16" ht="24.75" customHeight="1" x14ac:dyDescent="0.35">
      <c r="B281" s="5"/>
      <c r="C281" s="40">
        <v>29281</v>
      </c>
      <c r="D281" s="12">
        <f t="shared" si="41"/>
        <v>744</v>
      </c>
      <c r="E281" s="3" t="s">
        <v>17</v>
      </c>
      <c r="F281" s="5"/>
      <c r="G281" s="5"/>
      <c r="H281" s="5"/>
      <c r="I281" s="5"/>
      <c r="J281" s="5"/>
      <c r="K281" s="40">
        <v>29281</v>
      </c>
      <c r="L281" s="12">
        <f t="shared" si="37"/>
        <v>720</v>
      </c>
      <c r="M281" s="3" t="s">
        <v>16</v>
      </c>
      <c r="N281" s="5"/>
      <c r="O281" s="5"/>
      <c r="P281" s="5"/>
    </row>
    <row r="282" spans="2:16" ht="24.75" customHeight="1" x14ac:dyDescent="0.35">
      <c r="B282" s="5"/>
      <c r="C282" s="40">
        <v>29312</v>
      </c>
      <c r="D282" s="12">
        <f t="shared" si="41"/>
        <v>744</v>
      </c>
      <c r="E282" s="3" t="s">
        <v>17</v>
      </c>
      <c r="F282" s="5"/>
      <c r="G282" s="5"/>
      <c r="H282" s="5"/>
      <c r="I282" s="5"/>
      <c r="J282" s="5"/>
      <c r="K282" s="40">
        <v>29312</v>
      </c>
      <c r="L282" s="12">
        <f t="shared" si="37"/>
        <v>720</v>
      </c>
      <c r="M282" s="3" t="s">
        <v>16</v>
      </c>
      <c r="N282" s="5"/>
      <c r="O282" s="5"/>
      <c r="P282" s="5"/>
    </row>
    <row r="283" spans="2:16" ht="24.75" customHeight="1" x14ac:dyDescent="0.35">
      <c r="B283" s="5"/>
      <c r="C283" s="40">
        <v>29342</v>
      </c>
      <c r="D283" s="12">
        <f t="shared" si="41"/>
        <v>744</v>
      </c>
      <c r="E283" s="3" t="s">
        <v>17</v>
      </c>
      <c r="F283" s="5"/>
      <c r="G283" s="5"/>
      <c r="H283" s="5"/>
      <c r="I283" s="5"/>
      <c r="J283" s="5"/>
      <c r="K283" s="40">
        <v>29342</v>
      </c>
      <c r="L283" s="12">
        <f t="shared" si="37"/>
        <v>720</v>
      </c>
      <c r="M283" s="3" t="s">
        <v>16</v>
      </c>
      <c r="N283" s="5"/>
      <c r="O283" s="5"/>
      <c r="P283" s="5"/>
    </row>
    <row r="284" spans="2:16" ht="24.75" customHeight="1" x14ac:dyDescent="0.35">
      <c r="B284" s="5"/>
      <c r="C284" s="40">
        <v>29373</v>
      </c>
      <c r="D284" s="12">
        <f t="shared" si="41"/>
        <v>744</v>
      </c>
      <c r="E284" s="3" t="s">
        <v>17</v>
      </c>
      <c r="F284" s="5"/>
      <c r="G284" s="5"/>
      <c r="H284" s="5"/>
      <c r="I284" s="5"/>
      <c r="J284" s="5"/>
      <c r="K284" s="40">
        <v>29373</v>
      </c>
      <c r="L284" s="12">
        <f t="shared" si="37"/>
        <v>720</v>
      </c>
      <c r="M284" s="3" t="s">
        <v>16</v>
      </c>
      <c r="N284" s="5"/>
      <c r="O284" s="5"/>
      <c r="P284" s="5"/>
    </row>
    <row r="285" spans="2:16" ht="24.75" customHeight="1" x14ac:dyDescent="0.35">
      <c r="B285" s="5"/>
      <c r="C285" s="40">
        <v>29403</v>
      </c>
      <c r="D285" s="12">
        <f t="shared" si="41"/>
        <v>744</v>
      </c>
      <c r="E285" s="3" t="s">
        <v>17</v>
      </c>
      <c r="F285" s="5"/>
      <c r="G285" s="5"/>
      <c r="H285" s="5"/>
      <c r="I285" s="5"/>
      <c r="J285" s="5"/>
      <c r="K285" s="40">
        <v>29403</v>
      </c>
      <c r="L285" s="12">
        <f t="shared" si="37"/>
        <v>720</v>
      </c>
      <c r="M285" s="3" t="s">
        <v>16</v>
      </c>
      <c r="N285" s="5"/>
      <c r="O285" s="5"/>
      <c r="P285" s="5"/>
    </row>
    <row r="286" spans="2:16" ht="24.75" customHeight="1" x14ac:dyDescent="0.35">
      <c r="B286" s="5"/>
      <c r="C286" s="40">
        <v>29434</v>
      </c>
      <c r="D286" s="12">
        <f t="shared" si="41"/>
        <v>744</v>
      </c>
      <c r="E286" s="3" t="s">
        <v>17</v>
      </c>
      <c r="F286" s="5"/>
      <c r="G286" s="5"/>
      <c r="H286" s="5"/>
      <c r="I286" s="5"/>
      <c r="J286" s="5"/>
      <c r="K286" s="40">
        <v>29434</v>
      </c>
      <c r="L286" s="12">
        <f t="shared" si="37"/>
        <v>720</v>
      </c>
      <c r="M286" s="3" t="s">
        <v>16</v>
      </c>
      <c r="N286" s="5"/>
      <c r="O286" s="5"/>
      <c r="P286" s="5"/>
    </row>
    <row r="287" spans="2:16" ht="24.75" customHeight="1" x14ac:dyDescent="0.35">
      <c r="B287" s="5"/>
      <c r="C287" s="40">
        <v>29465</v>
      </c>
      <c r="D287" s="12">
        <f t="shared" si="41"/>
        <v>744</v>
      </c>
      <c r="E287" s="3" t="s">
        <v>17</v>
      </c>
      <c r="F287" s="5"/>
      <c r="G287" s="5"/>
      <c r="H287" s="5"/>
      <c r="I287" s="5"/>
      <c r="J287" s="5"/>
      <c r="K287" s="40">
        <v>29465</v>
      </c>
      <c r="L287" s="12">
        <f t="shared" si="37"/>
        <v>720</v>
      </c>
      <c r="M287" s="3" t="s">
        <v>16</v>
      </c>
      <c r="N287" s="5"/>
      <c r="O287" s="5"/>
      <c r="P287" s="5"/>
    </row>
    <row r="288" spans="2:16" ht="24.75" customHeight="1" x14ac:dyDescent="0.35">
      <c r="B288" s="5"/>
      <c r="C288" s="40">
        <v>29495</v>
      </c>
      <c r="D288" s="12">
        <f t="shared" si="41"/>
        <v>744</v>
      </c>
      <c r="E288" s="3" t="s">
        <v>17</v>
      </c>
      <c r="F288" s="5"/>
      <c r="G288" s="5"/>
      <c r="H288" s="5"/>
      <c r="I288" s="5"/>
      <c r="J288" s="5"/>
      <c r="K288" s="40">
        <v>29495</v>
      </c>
      <c r="L288" s="12">
        <f t="shared" ref="L288:L292" si="43">60*12</f>
        <v>720</v>
      </c>
      <c r="M288" s="3" t="s">
        <v>16</v>
      </c>
      <c r="N288" s="5"/>
      <c r="O288" s="5"/>
      <c r="P288" s="5"/>
    </row>
    <row r="289" spans="2:16" ht="24.75" customHeight="1" x14ac:dyDescent="0.35">
      <c r="B289" s="5"/>
      <c r="C289" s="40">
        <v>29526</v>
      </c>
      <c r="D289" s="12">
        <f t="shared" si="41"/>
        <v>744</v>
      </c>
      <c r="E289" s="3" t="s">
        <v>17</v>
      </c>
      <c r="F289" s="5"/>
      <c r="G289" s="5"/>
      <c r="H289" s="5"/>
      <c r="I289" s="5"/>
      <c r="J289" s="5"/>
      <c r="K289" s="40">
        <v>29526</v>
      </c>
      <c r="L289" s="12">
        <f t="shared" si="43"/>
        <v>720</v>
      </c>
      <c r="M289" s="3" t="s">
        <v>16</v>
      </c>
      <c r="N289" s="5"/>
      <c r="O289" s="5"/>
      <c r="P289" s="5"/>
    </row>
    <row r="290" spans="2:16" ht="24.75" customHeight="1" x14ac:dyDescent="0.35">
      <c r="B290" s="5"/>
      <c r="C290" s="40">
        <v>29556</v>
      </c>
      <c r="D290" s="12">
        <f t="shared" si="41"/>
        <v>744</v>
      </c>
      <c r="E290" s="3" t="s">
        <v>17</v>
      </c>
      <c r="F290" s="5"/>
      <c r="G290" s="5"/>
      <c r="H290" s="5"/>
      <c r="I290" s="5"/>
      <c r="J290" s="5"/>
      <c r="K290" s="40">
        <v>29556</v>
      </c>
      <c r="L290" s="12">
        <f t="shared" si="43"/>
        <v>720</v>
      </c>
      <c r="M290" s="3" t="s">
        <v>16</v>
      </c>
      <c r="N290" s="5"/>
      <c r="O290" s="5"/>
      <c r="P290" s="5"/>
    </row>
    <row r="291" spans="2:16" ht="24.75" customHeight="1" x14ac:dyDescent="0.25">
      <c r="B291" s="5"/>
      <c r="C291" s="40">
        <v>30529</v>
      </c>
      <c r="D291" s="12">
        <f t="shared" si="41"/>
        <v>744</v>
      </c>
      <c r="E291" s="3" t="s">
        <v>17</v>
      </c>
      <c r="F291" s="5"/>
      <c r="G291" s="5"/>
      <c r="H291" s="5"/>
      <c r="I291" s="5"/>
      <c r="J291" s="5"/>
      <c r="K291" s="40">
        <v>31533</v>
      </c>
      <c r="L291" s="12">
        <f t="shared" si="43"/>
        <v>720</v>
      </c>
      <c r="M291" s="3" t="s">
        <v>16</v>
      </c>
      <c r="N291" s="5"/>
      <c r="O291" s="5"/>
      <c r="P291" s="5"/>
    </row>
    <row r="292" spans="2:16" ht="24.75" customHeight="1" x14ac:dyDescent="0.25">
      <c r="B292" s="5"/>
      <c r="C292" s="40"/>
      <c r="D292" s="35"/>
      <c r="E292" s="5"/>
      <c r="F292" s="5"/>
      <c r="G292" s="5"/>
      <c r="H292" s="5"/>
      <c r="I292" s="5"/>
      <c r="J292" s="5"/>
      <c r="K292" s="40">
        <v>32112</v>
      </c>
      <c r="L292" s="12">
        <f t="shared" si="43"/>
        <v>720</v>
      </c>
      <c r="M292" s="3" t="s">
        <v>16</v>
      </c>
      <c r="N292" s="5"/>
      <c r="O292" s="5"/>
      <c r="P292" s="5"/>
    </row>
  </sheetData>
  <mergeCells count="5">
    <mergeCell ref="A48:C48"/>
    <mergeCell ref="F48:H48"/>
    <mergeCell ref="I48:K48"/>
    <mergeCell ref="N48:P48"/>
    <mergeCell ref="I109:P109"/>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DS TONG HOP</vt:lpstr>
      <vt:lpstr>Tuổi nghỉ hưu 135</vt:lpstr>
      <vt:lpstr>'DS TONG HOP'!Print_Titles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 Kiên Hà</dc:creator>
  <cp:lastModifiedBy>HP</cp:lastModifiedBy>
  <cp:lastPrinted>2025-07-09T07:33:01Z</cp:lastPrinted>
  <dcterms:created xsi:type="dcterms:W3CDTF">2025-01-02T07:55:26Z</dcterms:created>
  <dcterms:modified xsi:type="dcterms:W3CDTF">2025-07-15T02:35:27Z</dcterms:modified>
</cp:coreProperties>
</file>